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<sst xmlns="http://schemas.openxmlformats.org/spreadsheetml/2006/main" count="389" uniqueCount="95">
  <si>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</si>
  <si>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</si>
  <si>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</si>
  <si>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</si>
  <si>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</si>
  <si>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</si>
  <si>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</si>
  <si>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</si>
  <si>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</si>
  <si>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</si>
  <si>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</si>
  <si>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</si>
  <si>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</si>
  <si>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</si>
  <si>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</si>
  <si>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</si>
  <si>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</si>
  <si>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</si>
  <si>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</si>
  <si>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</si>
  <si>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</si>
  <si>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</si>
  <si>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</si>
  <si>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</si>
  <si>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50</t>
  </si>
  <si>
    <t>4</t>
  </si>
  <si>
    <t>6</t>
  </si>
  <si>
    <t>9</t>
  </si>
  <si>
    <t>14</t>
  </si>
  <si>
    <t>17</t>
  </si>
  <si>
    <t>18</t>
  </si>
  <si>
    <t>22</t>
  </si>
  <si>
    <t>24</t>
  </si>
  <si>
    <t>25</t>
  </si>
  <si>
    <t>26</t>
  </si>
  <si>
    <t>28</t>
  </si>
  <si>
    <t>16,1</t>
  </si>
  <si>
    <t>ВОЛОГОДСКАЯ ул.</t>
  </si>
  <si>
    <t>Самойло ул.</t>
  </si>
  <si>
    <t>Сибиряковцев прз.</t>
  </si>
  <si>
    <t>27</t>
  </si>
  <si>
    <t>Гагарина ул.</t>
  </si>
  <si>
    <t>Ломоносова пр.</t>
  </si>
  <si>
    <t>Советских космонавтов пр.</t>
  </si>
  <si>
    <t>Свободы ул.</t>
  </si>
  <si>
    <t>37</t>
  </si>
  <si>
    <t>172,3</t>
  </si>
  <si>
    <t>112</t>
  </si>
  <si>
    <t>55</t>
  </si>
  <si>
    <t>57</t>
  </si>
  <si>
    <t>Вологодская ул.</t>
  </si>
  <si>
    <t>Карельская, ул.</t>
  </si>
  <si>
    <t>Логинова ул.</t>
  </si>
  <si>
    <t>Ломоносова пр/ Карельская ул.</t>
  </si>
  <si>
    <t>Попова,ул.</t>
  </si>
  <si>
    <t>1,2</t>
  </si>
  <si>
    <t>33</t>
  </si>
  <si>
    <t>47</t>
  </si>
  <si>
    <t>74</t>
  </si>
  <si>
    <t>283/22</t>
  </si>
  <si>
    <t>52</t>
  </si>
  <si>
    <t>56</t>
  </si>
  <si>
    <t xml:space="preserve">Гагарина ул., </t>
  </si>
  <si>
    <t>Карла Маркса ул.</t>
  </si>
  <si>
    <t>Обводный канал, пр.</t>
  </si>
  <si>
    <t>30</t>
  </si>
  <si>
    <t>32</t>
  </si>
  <si>
    <t>36</t>
  </si>
  <si>
    <t>39</t>
  </si>
  <si>
    <t>41</t>
  </si>
  <si>
    <t>39,1</t>
  </si>
  <si>
    <t>42</t>
  </si>
  <si>
    <t>59</t>
  </si>
  <si>
    <t>61</t>
  </si>
  <si>
    <t>63</t>
  </si>
  <si>
    <t>57,1</t>
  </si>
  <si>
    <t>107,1</t>
  </si>
  <si>
    <t>113</t>
  </si>
  <si>
    <t>194,2</t>
  </si>
  <si>
    <t>200,1</t>
  </si>
  <si>
    <t>80</t>
  </si>
  <si>
    <t>Троицкий, пр</t>
  </si>
  <si>
    <t>Управляющая организация:</t>
  </si>
  <si>
    <t xml:space="preserve">Собственник:             </t>
  </si>
  <si>
    <t>ООО «УК МИР»</t>
  </si>
  <si>
    <t xml:space="preserve">МУ «ИРЦ» </t>
  </si>
  <si>
    <t>_________________ А.И. Милостивенко</t>
  </si>
  <si>
    <t xml:space="preserve">_________________О.В. Барболина </t>
  </si>
  <si>
    <t>М.П.    (подпись)</t>
  </si>
  <si>
    <t>М.П.    (подпись</t>
  </si>
  <si>
    <t>Лот 4 Территориальный округ Октябрьский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</si>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</sst>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Arial CYR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49" fontId="44" fillId="33" borderId="14" xfId="0" applyNumberFormat="1" applyFont="1" applyFill="1" applyBorder="1" applyAlignment="1">
      <alignment horizontal="left" wrapText="1"/>
    </xf>
    <xf numFmtId="49" fontId="44" fillId="33" borderId="14" xfId="52" applyNumberFormat="1" applyFont="1" applyFill="1" applyBorder="1" applyAlignment="1">
      <alignment horizontal="left" wrapText="1"/>
      <protection/>
    </xf>
    <xf numFmtId="4" fontId="44" fillId="33" borderId="14" xfId="52" applyNumberFormat="1" applyFont="1" applyFill="1" applyBorder="1" applyAlignment="1">
      <alignment horizontal="center" vertical="center" wrapText="1"/>
      <protection/>
    </xf>
    <xf numFmtId="2" fontId="45" fillId="33" borderId="15" xfId="0" applyNumberFormat="1" applyFont="1" applyFill="1" applyBorder="1" applyAlignment="1">
      <alignment horizontal="center"/>
    </xf>
    <xf numFmtId="172" fontId="45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5" fillId="33" borderId="14" xfId="0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2" fontId="45" fillId="33" borderId="17" xfId="0" applyNumberFormat="1" applyFont="1" applyFill="1" applyBorder="1" applyAlignment="1">
      <alignment horizontal="center"/>
    </xf>
    <xf numFmtId="0" fontId="46" fillId="33" borderId="14" xfId="0" applyNumberFormat="1" applyFont="1" applyFill="1" applyBorder="1" applyAlignment="1">
      <alignment horizontal="center" wrapText="1"/>
    </xf>
    <xf numFmtId="4" fontId="45" fillId="33" borderId="14" xfId="0" applyNumberFormat="1" applyFont="1" applyFill="1" applyBorder="1" applyAlignment="1">
      <alignment horizontal="center"/>
    </xf>
    <xf numFmtId="173" fontId="45" fillId="33" borderId="14" xfId="0" applyNumberFormat="1" applyFont="1" applyFill="1" applyBorder="1" applyAlignment="1">
      <alignment horizontal="center"/>
    </xf>
    <xf numFmtId="4" fontId="45" fillId="33" borderId="15" xfId="0" applyNumberFormat="1" applyFont="1" applyFill="1" applyBorder="1" applyAlignment="1">
      <alignment horizontal="center"/>
    </xf>
    <xf numFmtId="49" fontId="46" fillId="33" borderId="14" xfId="0" applyNumberFormat="1" applyFont="1" applyFill="1" applyBorder="1" applyAlignment="1">
      <alignment horizontal="center" wrapText="1"/>
    </xf>
    <xf numFmtId="49" fontId="45" fillId="33" borderId="14" xfId="0" applyNumberFormat="1" applyFont="1" applyFill="1" applyBorder="1" applyAlignment="1">
      <alignment horizontal="center"/>
    </xf>
    <xf numFmtId="172" fontId="45" fillId="33" borderId="17" xfId="0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2" fontId="45" fillId="33" borderId="0" xfId="0" applyNumberFormat="1" applyFont="1" applyFill="1" applyAlignment="1">
      <alignment horizontal="center"/>
    </xf>
    <xf numFmtId="1" fontId="43" fillId="33" borderId="0" xfId="0" applyNumberFormat="1" applyFont="1" applyFill="1" applyAlignment="1">
      <alignment/>
    </xf>
    <xf numFmtId="0" fontId="43" fillId="0" borderId="0" xfId="0" applyFont="1" applyAlignment="1">
      <alignment/>
    </xf>
    <xf numFmtId="49" fontId="44" fillId="33" borderId="18" xfId="52" applyNumberFormat="1" applyFont="1" applyFill="1" applyBorder="1" applyAlignment="1">
      <alignment horizontal="left" wrapText="1"/>
      <protection/>
    </xf>
    <xf numFmtId="49" fontId="44" fillId="33" borderId="14" xfId="52" applyNumberFormat="1" applyFont="1" applyFill="1" applyBorder="1" applyAlignment="1">
      <alignment horizontal="left" vertical="center" wrapText="1"/>
      <protection/>
    </xf>
    <xf numFmtId="49" fontId="44" fillId="33" borderId="14" xfId="0" applyNumberFormat="1" applyFont="1" applyFill="1" applyBorder="1" applyAlignment="1">
      <alignment horizontal="left" vertical="center" wrapText="1"/>
    </xf>
    <xf numFmtId="49" fontId="44" fillId="33" borderId="19" xfId="52" applyNumberFormat="1" applyFont="1" applyFill="1" applyBorder="1" applyAlignment="1">
      <alignment horizontal="left" wrapText="1"/>
      <protection/>
    </xf>
    <xf numFmtId="49" fontId="44" fillId="33" borderId="14" xfId="52" applyNumberFormat="1" applyFont="1" applyFill="1" applyBorder="1" applyAlignment="1">
      <alignment horizontal="center" vertical="center" wrapText="1"/>
      <protection/>
    </xf>
    <xf numFmtId="49" fontId="44" fillId="33" borderId="20" xfId="0" applyNumberFormat="1" applyFont="1" applyFill="1" applyBorder="1" applyAlignment="1">
      <alignment horizontal="left" wrapText="1"/>
    </xf>
    <xf numFmtId="49" fontId="44" fillId="33" borderId="20" xfId="52" applyNumberFormat="1" applyFont="1" applyFill="1" applyBorder="1" applyAlignment="1">
      <alignment horizontal="left" wrapText="1"/>
      <protection/>
    </xf>
    <xf numFmtId="49" fontId="44" fillId="33" borderId="21" xfId="52" applyNumberFormat="1" applyFont="1" applyFill="1" applyBorder="1" applyAlignment="1">
      <alignment horizontal="left" wrapText="1"/>
      <protection/>
    </xf>
    <xf numFmtId="49" fontId="44" fillId="33" borderId="22" xfId="52" applyNumberFormat="1" applyFont="1" applyFill="1" applyBorder="1" applyAlignment="1">
      <alignment horizontal="left" wrapText="1"/>
      <protection/>
    </xf>
    <xf numFmtId="0" fontId="46" fillId="0" borderId="14" xfId="0" applyFont="1" applyBorder="1" applyAlignment="1">
      <alignment horizontal="center" vertical="center" wrapText="1"/>
    </xf>
    <xf numFmtId="4" fontId="44" fillId="33" borderId="14" xfId="0" applyNumberFormat="1" applyFont="1" applyFill="1" applyBorder="1" applyAlignment="1">
      <alignment horizontal="center" vertical="center" wrapText="1"/>
    </xf>
    <xf numFmtId="175" fontId="44" fillId="33" borderId="14" xfId="52" applyNumberFormat="1" applyFont="1" applyFill="1" applyBorder="1" applyAlignment="1">
      <alignment horizontal="center" vertical="center" wrapText="1"/>
      <protection/>
    </xf>
    <xf numFmtId="4" fontId="45" fillId="0" borderId="14" xfId="0" applyNumberFormat="1" applyFont="1" applyBorder="1" applyAlignment="1">
      <alignment horizontal="center" vertical="center"/>
    </xf>
    <xf numFmtId="4" fontId="1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wrapText="1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tabSelected="1" zoomScale="82" zoomScaleNormal="82" zoomScaleSheetLayoutView="100" zoomScalePageLayoutView="34" workbookViewId="0" topLeftCell="A1">
      <selection activeCell="A17" sqref="A17:A21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5.625" style="38" customWidth="1"/>
    <col min="4" max="7" width="11.25390625" style="38" customWidth="1"/>
    <col min="8" max="15" width="11.25390625" style="38" bestFit="1" customWidth="1"/>
    <col min="16" max="16" width="13.625" style="38" customWidth="1"/>
    <col min="17" max="39" width="11.125" style="38" bestFit="1" customWidth="1"/>
    <col min="40" max="40" width="12.125" style="38" bestFit="1" customWidth="1"/>
    <col min="41" max="16384" width="9.125" style="1" customWidth="1"/>
  </cols>
  <sheetData>
    <row r="1" spans="2:40" s="2" customFormat="1" ht="27" customHeight="1">
      <c r="B1" s="3"/>
      <c r="C1" s="64" t="s">
        <v>91</v>
      </c>
      <c r="D1" s="64"/>
      <c r="E1" s="64"/>
      <c r="F1" s="64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2:40" s="2" customFormat="1" ht="45" customHeight="1">
      <c r="B2" s="4"/>
      <c r="C2" s="64" t="s">
        <v>92</v>
      </c>
      <c r="D2" s="64"/>
      <c r="E2" s="64"/>
      <c r="F2" s="64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0" s="5" customFormat="1" ht="63" customHeight="1">
      <c r="A3" s="60" t="s">
        <v>20</v>
      </c>
      <c r="B3" s="6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s="2" customFormat="1" ht="18.75" customHeight="1">
      <c r="A4" s="63" t="s">
        <v>90</v>
      </c>
      <c r="B4" s="6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s="6" customFormat="1" ht="39" customHeight="1">
      <c r="A5" s="61" t="s">
        <v>7</v>
      </c>
      <c r="B5" s="62" t="s">
        <v>8</v>
      </c>
      <c r="C5" s="39" t="s">
        <v>37</v>
      </c>
      <c r="D5" s="39" t="s">
        <v>37</v>
      </c>
      <c r="E5" s="20" t="s">
        <v>38</v>
      </c>
      <c r="F5" s="20" t="s">
        <v>39</v>
      </c>
      <c r="G5" s="40" t="s">
        <v>41</v>
      </c>
      <c r="H5" s="40" t="s">
        <v>41</v>
      </c>
      <c r="I5" s="41" t="s">
        <v>42</v>
      </c>
      <c r="J5" s="41" t="s">
        <v>43</v>
      </c>
      <c r="K5" s="40" t="s">
        <v>44</v>
      </c>
      <c r="L5" s="21" t="s">
        <v>50</v>
      </c>
      <c r="M5" s="21" t="s">
        <v>50</v>
      </c>
      <c r="N5" s="42" t="s">
        <v>51</v>
      </c>
      <c r="O5" s="42" t="s">
        <v>52</v>
      </c>
      <c r="P5" s="20" t="s">
        <v>53</v>
      </c>
      <c r="Q5" s="42" t="s">
        <v>54</v>
      </c>
      <c r="R5" s="42" t="s">
        <v>54</v>
      </c>
      <c r="S5" s="42" t="s">
        <v>54</v>
      </c>
      <c r="T5" s="20" t="s">
        <v>62</v>
      </c>
      <c r="U5" s="20" t="s">
        <v>62</v>
      </c>
      <c r="V5" s="20" t="s">
        <v>62</v>
      </c>
      <c r="W5" s="20" t="s">
        <v>62</v>
      </c>
      <c r="X5" s="20" t="s">
        <v>62</v>
      </c>
      <c r="Y5" s="20" t="s">
        <v>62</v>
      </c>
      <c r="Z5" s="20" t="s">
        <v>62</v>
      </c>
      <c r="AA5" s="20" t="s">
        <v>62</v>
      </c>
      <c r="AB5" s="20" t="s">
        <v>63</v>
      </c>
      <c r="AC5" s="20" t="s">
        <v>64</v>
      </c>
      <c r="AD5" s="20" t="s">
        <v>64</v>
      </c>
      <c r="AE5" s="20" t="s">
        <v>64</v>
      </c>
      <c r="AF5" s="20" t="s">
        <v>44</v>
      </c>
      <c r="AG5" s="20" t="s">
        <v>44</v>
      </c>
      <c r="AH5" s="41" t="s">
        <v>43</v>
      </c>
      <c r="AI5" s="41" t="s">
        <v>43</v>
      </c>
      <c r="AJ5" s="41" t="s">
        <v>43</v>
      </c>
      <c r="AK5" s="41" t="s">
        <v>42</v>
      </c>
      <c r="AL5" s="20" t="s">
        <v>64</v>
      </c>
      <c r="AM5" s="20" t="s">
        <v>50</v>
      </c>
      <c r="AN5" s="43" t="s">
        <v>81</v>
      </c>
    </row>
    <row r="6" spans="1:40" s="6" customFormat="1" ht="27" customHeight="1">
      <c r="A6" s="61"/>
      <c r="B6" s="62"/>
      <c r="C6" s="20" t="s">
        <v>28</v>
      </c>
      <c r="D6" s="20" t="s">
        <v>36</v>
      </c>
      <c r="E6" s="44" t="s">
        <v>40</v>
      </c>
      <c r="F6" s="44" t="s">
        <v>26</v>
      </c>
      <c r="G6" s="45" t="s">
        <v>33</v>
      </c>
      <c r="H6" s="46" t="s">
        <v>45</v>
      </c>
      <c r="I6" s="46" t="s">
        <v>46</v>
      </c>
      <c r="J6" s="46" t="s">
        <v>47</v>
      </c>
      <c r="K6" s="47" t="s">
        <v>48</v>
      </c>
      <c r="L6" s="21" t="s">
        <v>55</v>
      </c>
      <c r="M6" s="21" t="s">
        <v>56</v>
      </c>
      <c r="N6" s="21" t="s">
        <v>57</v>
      </c>
      <c r="O6" s="21" t="s">
        <v>58</v>
      </c>
      <c r="P6" s="21" t="s">
        <v>59</v>
      </c>
      <c r="Q6" s="21" t="s">
        <v>24</v>
      </c>
      <c r="R6" s="21" t="s">
        <v>60</v>
      </c>
      <c r="S6" s="21" t="s">
        <v>61</v>
      </c>
      <c r="T6" s="21" t="s">
        <v>34</v>
      </c>
      <c r="U6" s="21" t="s">
        <v>65</v>
      </c>
      <c r="V6" s="21" t="s">
        <v>66</v>
      </c>
      <c r="W6" s="21" t="s">
        <v>56</v>
      </c>
      <c r="X6" s="21" t="s">
        <v>67</v>
      </c>
      <c r="Y6" s="21" t="s">
        <v>68</v>
      </c>
      <c r="Z6" s="21" t="s">
        <v>69</v>
      </c>
      <c r="AA6" s="21" t="s">
        <v>70</v>
      </c>
      <c r="AB6" s="21" t="s">
        <v>71</v>
      </c>
      <c r="AC6" s="21" t="s">
        <v>72</v>
      </c>
      <c r="AD6" s="21" t="s">
        <v>73</v>
      </c>
      <c r="AE6" s="21" t="s">
        <v>74</v>
      </c>
      <c r="AF6" s="21" t="s">
        <v>35</v>
      </c>
      <c r="AG6" s="21" t="s">
        <v>75</v>
      </c>
      <c r="AH6" s="21" t="s">
        <v>76</v>
      </c>
      <c r="AI6" s="21" t="s">
        <v>77</v>
      </c>
      <c r="AJ6" s="21" t="s">
        <v>78</v>
      </c>
      <c r="AK6" s="21" t="s">
        <v>79</v>
      </c>
      <c r="AL6" s="21" t="s">
        <v>80</v>
      </c>
      <c r="AM6" s="21" t="s">
        <v>49</v>
      </c>
      <c r="AN6" s="48">
        <v>61</v>
      </c>
    </row>
    <row r="7" spans="1:40" s="2" customFormat="1" ht="18.75" customHeight="1">
      <c r="A7" s="7"/>
      <c r="B7" s="7" t="s">
        <v>9</v>
      </c>
      <c r="C7" s="49">
        <v>454.8</v>
      </c>
      <c r="D7" s="49">
        <v>533.9</v>
      </c>
      <c r="E7" s="49">
        <v>461.5</v>
      </c>
      <c r="F7" s="49">
        <v>413.2</v>
      </c>
      <c r="G7" s="50">
        <v>518.8</v>
      </c>
      <c r="H7" s="50">
        <v>582.1</v>
      </c>
      <c r="I7" s="50">
        <v>663.1</v>
      </c>
      <c r="J7" s="50">
        <v>546.3</v>
      </c>
      <c r="K7" s="50">
        <v>637.5</v>
      </c>
      <c r="L7" s="22">
        <v>662.2</v>
      </c>
      <c r="M7" s="22">
        <v>522.4</v>
      </c>
      <c r="N7" s="22">
        <v>983.7</v>
      </c>
      <c r="O7" s="22">
        <v>399.7</v>
      </c>
      <c r="P7" s="22">
        <v>866.7</v>
      </c>
      <c r="Q7" s="22">
        <v>576</v>
      </c>
      <c r="R7" s="22">
        <v>594.1</v>
      </c>
      <c r="S7" s="22">
        <v>569.5</v>
      </c>
      <c r="T7" s="22">
        <v>476.9</v>
      </c>
      <c r="U7" s="22">
        <v>479.4</v>
      </c>
      <c r="V7" s="22">
        <v>494.1</v>
      </c>
      <c r="W7" s="22">
        <v>584.5</v>
      </c>
      <c r="X7" s="22">
        <v>476.8</v>
      </c>
      <c r="Y7" s="22">
        <v>600.3</v>
      </c>
      <c r="Z7" s="22">
        <v>457.1</v>
      </c>
      <c r="AA7" s="22">
        <v>591.3</v>
      </c>
      <c r="AB7" s="22">
        <v>307.6</v>
      </c>
      <c r="AC7" s="22">
        <v>549.8</v>
      </c>
      <c r="AD7" s="22">
        <v>551.3</v>
      </c>
      <c r="AE7" s="22">
        <v>558</v>
      </c>
      <c r="AF7" s="22">
        <v>389.1</v>
      </c>
      <c r="AG7" s="22">
        <v>171.9</v>
      </c>
      <c r="AH7" s="22">
        <v>191.1</v>
      </c>
      <c r="AI7" s="22">
        <v>182.8</v>
      </c>
      <c r="AJ7" s="22">
        <v>489.7</v>
      </c>
      <c r="AK7" s="22">
        <v>343.8</v>
      </c>
      <c r="AL7" s="22">
        <v>333.5</v>
      </c>
      <c r="AM7" s="22">
        <v>809.2</v>
      </c>
      <c r="AN7" s="51">
        <v>3751.7</v>
      </c>
    </row>
    <row r="8" spans="1:40" s="2" customFormat="1" ht="18.75" customHeight="1" thickBot="1">
      <c r="A8" s="7"/>
      <c r="B8" s="7" t="s">
        <v>10</v>
      </c>
      <c r="C8" s="49">
        <v>454.8</v>
      </c>
      <c r="D8" s="49">
        <v>533.9</v>
      </c>
      <c r="E8" s="49">
        <v>461.5</v>
      </c>
      <c r="F8" s="49">
        <v>413.2</v>
      </c>
      <c r="G8" s="50">
        <v>518.8</v>
      </c>
      <c r="H8" s="50">
        <v>582.1</v>
      </c>
      <c r="I8" s="50">
        <v>663.1</v>
      </c>
      <c r="J8" s="50">
        <v>546.3</v>
      </c>
      <c r="K8" s="50">
        <v>637.5</v>
      </c>
      <c r="L8" s="22">
        <v>662.2</v>
      </c>
      <c r="M8" s="22">
        <v>522.4</v>
      </c>
      <c r="N8" s="22">
        <v>983.7</v>
      </c>
      <c r="O8" s="22">
        <v>399.7</v>
      </c>
      <c r="P8" s="22">
        <v>866.7</v>
      </c>
      <c r="Q8" s="22">
        <v>576</v>
      </c>
      <c r="R8" s="22">
        <v>594.1</v>
      </c>
      <c r="S8" s="22">
        <v>569.5</v>
      </c>
      <c r="T8" s="22">
        <v>476.9</v>
      </c>
      <c r="U8" s="22">
        <v>479.4</v>
      </c>
      <c r="V8" s="22">
        <v>494.1</v>
      </c>
      <c r="W8" s="22">
        <v>584.5</v>
      </c>
      <c r="X8" s="22">
        <v>476.8</v>
      </c>
      <c r="Y8" s="22">
        <v>600.3</v>
      </c>
      <c r="Z8" s="22">
        <v>457.1</v>
      </c>
      <c r="AA8" s="22">
        <v>591.3</v>
      </c>
      <c r="AB8" s="22">
        <v>307.6</v>
      </c>
      <c r="AC8" s="22">
        <v>549.8</v>
      </c>
      <c r="AD8" s="22">
        <v>551.3</v>
      </c>
      <c r="AE8" s="22">
        <v>558</v>
      </c>
      <c r="AF8" s="22">
        <v>389.1</v>
      </c>
      <c r="AG8" s="22">
        <v>171.9</v>
      </c>
      <c r="AH8" s="22">
        <v>191.1</v>
      </c>
      <c r="AI8" s="22">
        <v>182.8</v>
      </c>
      <c r="AJ8" s="22">
        <v>489.7</v>
      </c>
      <c r="AK8" s="22">
        <v>343.8</v>
      </c>
      <c r="AL8" s="22">
        <v>333.5</v>
      </c>
      <c r="AM8" s="22">
        <v>809.2</v>
      </c>
      <c r="AN8" s="51">
        <v>3751.7</v>
      </c>
    </row>
    <row r="9" spans="1:40" s="2" customFormat="1" ht="18.75" customHeight="1" thickTop="1">
      <c r="A9" s="55" t="s">
        <v>6</v>
      </c>
      <c r="B9" s="8" t="s">
        <v>3</v>
      </c>
      <c r="C9" s="23">
        <f>C8*20%/100</f>
        <v>0.9096000000000001</v>
      </c>
      <c r="D9" s="23">
        <f>D8*20%/100</f>
        <v>1.0678</v>
      </c>
      <c r="E9" s="23">
        <f>E8*45%/100</f>
        <v>2.07675</v>
      </c>
      <c r="F9" s="23">
        <f>F8*45%/100</f>
        <v>1.8594</v>
      </c>
      <c r="G9" s="23">
        <f>G8*25%/100</f>
        <v>1.297</v>
      </c>
      <c r="H9" s="23">
        <f>H8*25%/100</f>
        <v>1.4552500000000002</v>
      </c>
      <c r="I9" s="23">
        <f aca="true" t="shared" si="0" ref="I9:AN9">I8*45%/100</f>
        <v>2.9839500000000005</v>
      </c>
      <c r="J9" s="23">
        <f t="shared" si="0"/>
        <v>2.45835</v>
      </c>
      <c r="K9" s="23">
        <f>K8*45%/100</f>
        <v>2.86875</v>
      </c>
      <c r="L9" s="23">
        <f t="shared" si="0"/>
        <v>2.9799</v>
      </c>
      <c r="M9" s="23">
        <f>M8*25%/100</f>
        <v>1.306</v>
      </c>
      <c r="N9" s="23">
        <f t="shared" si="0"/>
        <v>4.42665</v>
      </c>
      <c r="O9" s="23">
        <f>O8*25%/100</f>
        <v>0.99925</v>
      </c>
      <c r="P9" s="23">
        <f t="shared" si="0"/>
        <v>3.9001500000000004</v>
      </c>
      <c r="Q9" s="23">
        <f t="shared" si="0"/>
        <v>2.592</v>
      </c>
      <c r="R9" s="23">
        <f t="shared" si="0"/>
        <v>2.6734500000000003</v>
      </c>
      <c r="S9" s="23">
        <f t="shared" si="0"/>
        <v>2.5627500000000003</v>
      </c>
      <c r="T9" s="23">
        <f t="shared" si="0"/>
        <v>2.14605</v>
      </c>
      <c r="U9" s="23">
        <f t="shared" si="0"/>
        <v>2.1572999999999998</v>
      </c>
      <c r="V9" s="23">
        <f t="shared" si="0"/>
        <v>2.22345</v>
      </c>
      <c r="W9" s="23">
        <f t="shared" si="0"/>
        <v>2.63025</v>
      </c>
      <c r="X9" s="23">
        <f>X8*15%/100</f>
        <v>0.7152</v>
      </c>
      <c r="Y9" s="23">
        <f t="shared" si="0"/>
        <v>2.7013499999999997</v>
      </c>
      <c r="Z9" s="23">
        <f t="shared" si="0"/>
        <v>2.05695</v>
      </c>
      <c r="AA9" s="23">
        <f t="shared" si="0"/>
        <v>2.66085</v>
      </c>
      <c r="AB9" s="23">
        <f>AB8*25%/100</f>
        <v>0.769</v>
      </c>
      <c r="AC9" s="23">
        <f t="shared" si="0"/>
        <v>2.4741</v>
      </c>
      <c r="AD9" s="23">
        <f t="shared" si="0"/>
        <v>2.4808499999999998</v>
      </c>
      <c r="AE9" s="23">
        <f t="shared" si="0"/>
        <v>2.511</v>
      </c>
      <c r="AF9" s="23">
        <f>AF8*25%/100</f>
        <v>0.97275</v>
      </c>
      <c r="AG9" s="23">
        <f>AG8*25%/100</f>
        <v>0.42975</v>
      </c>
      <c r="AH9" s="23">
        <f>AH8*25%/100</f>
        <v>0.47775</v>
      </c>
      <c r="AI9" s="23">
        <f t="shared" si="0"/>
        <v>0.8226</v>
      </c>
      <c r="AJ9" s="23">
        <f t="shared" si="0"/>
        <v>2.20365</v>
      </c>
      <c r="AK9" s="23">
        <f t="shared" si="0"/>
        <v>1.5471000000000001</v>
      </c>
      <c r="AL9" s="23">
        <f t="shared" si="0"/>
        <v>1.5007500000000003</v>
      </c>
      <c r="AM9" s="23">
        <f t="shared" si="0"/>
        <v>3.6414000000000004</v>
      </c>
      <c r="AN9" s="23">
        <f t="shared" si="0"/>
        <v>16.882649999999998</v>
      </c>
    </row>
    <row r="10" spans="1:40" s="5" customFormat="1" ht="18.75" customHeight="1">
      <c r="A10" s="56"/>
      <c r="B10" s="9" t="s">
        <v>13</v>
      </c>
      <c r="C10" s="24">
        <f>1007.68*C9</f>
        <v>916.585728</v>
      </c>
      <c r="D10" s="24">
        <f>1007.68*D9</f>
        <v>1076.000704</v>
      </c>
      <c r="E10" s="24">
        <f>1007.68*E9</f>
        <v>2092.69944</v>
      </c>
      <c r="F10" s="24">
        <f>1007.68*F9</f>
        <v>1873.6801919999998</v>
      </c>
      <c r="G10" s="24">
        <f>1007.68*G9</f>
        <v>1306.96096</v>
      </c>
      <c r="H10" s="24">
        <f aca="true" t="shared" si="1" ref="H10:AN10">1007.68*H9</f>
        <v>1466.42632</v>
      </c>
      <c r="I10" s="24">
        <f t="shared" si="1"/>
        <v>3006.8667360000004</v>
      </c>
      <c r="J10" s="24">
        <f t="shared" si="1"/>
        <v>2477.2301279999997</v>
      </c>
      <c r="K10" s="24">
        <f t="shared" si="1"/>
        <v>2890.7819999999997</v>
      </c>
      <c r="L10" s="24">
        <f t="shared" si="1"/>
        <v>3002.785632</v>
      </c>
      <c r="M10" s="24">
        <f t="shared" si="1"/>
        <v>1316.03008</v>
      </c>
      <c r="N10" s="24">
        <f t="shared" si="1"/>
        <v>4460.646672</v>
      </c>
      <c r="O10" s="24">
        <f t="shared" si="1"/>
        <v>1006.9242399999999</v>
      </c>
      <c r="P10" s="24">
        <f t="shared" si="1"/>
        <v>3930.103152</v>
      </c>
      <c r="Q10" s="24">
        <f t="shared" si="1"/>
        <v>2611.90656</v>
      </c>
      <c r="R10" s="24">
        <f t="shared" si="1"/>
        <v>2693.982096</v>
      </c>
      <c r="S10" s="24">
        <f t="shared" si="1"/>
        <v>2582.43192</v>
      </c>
      <c r="T10" s="24">
        <f t="shared" si="1"/>
        <v>2162.5316639999996</v>
      </c>
      <c r="U10" s="24">
        <f t="shared" si="1"/>
        <v>2173.868064</v>
      </c>
      <c r="V10" s="24">
        <f t="shared" si="1"/>
        <v>2240.526096</v>
      </c>
      <c r="W10" s="24">
        <f t="shared" si="1"/>
        <v>2650.45032</v>
      </c>
      <c r="X10" s="24">
        <f t="shared" si="1"/>
        <v>720.6927359999999</v>
      </c>
      <c r="Y10" s="24">
        <f t="shared" si="1"/>
        <v>2722.0963679999995</v>
      </c>
      <c r="Z10" s="24">
        <f t="shared" si="1"/>
        <v>2072.747376</v>
      </c>
      <c r="AA10" s="24">
        <f t="shared" si="1"/>
        <v>2681.285328</v>
      </c>
      <c r="AB10" s="24">
        <f t="shared" si="1"/>
        <v>774.9059199999999</v>
      </c>
      <c r="AC10" s="24">
        <f t="shared" si="1"/>
        <v>2493.101088</v>
      </c>
      <c r="AD10" s="24">
        <f t="shared" si="1"/>
        <v>2499.9029279999995</v>
      </c>
      <c r="AE10" s="24">
        <f t="shared" si="1"/>
        <v>2530.28448</v>
      </c>
      <c r="AF10" s="24">
        <f t="shared" si="1"/>
        <v>980.2207199999999</v>
      </c>
      <c r="AG10" s="24">
        <f t="shared" si="1"/>
        <v>433.05048</v>
      </c>
      <c r="AH10" s="24">
        <f t="shared" si="1"/>
        <v>481.41911999999996</v>
      </c>
      <c r="AI10" s="24">
        <f t="shared" si="1"/>
        <v>828.917568</v>
      </c>
      <c r="AJ10" s="24">
        <f t="shared" si="1"/>
        <v>2220.574032</v>
      </c>
      <c r="AK10" s="24">
        <f t="shared" si="1"/>
        <v>1558.981728</v>
      </c>
      <c r="AL10" s="24">
        <f t="shared" si="1"/>
        <v>1512.2757600000002</v>
      </c>
      <c r="AM10" s="24">
        <f t="shared" si="1"/>
        <v>3669.365952</v>
      </c>
      <c r="AN10" s="24">
        <f t="shared" si="1"/>
        <v>17012.308751999997</v>
      </c>
    </row>
    <row r="11" spans="1:40" s="2" customFormat="1" ht="18.75" customHeight="1">
      <c r="A11" s="56"/>
      <c r="B11" s="9" t="s">
        <v>2</v>
      </c>
      <c r="C11" s="25">
        <f>C10/C7/12</f>
        <v>0.16794666666666666</v>
      </c>
      <c r="D11" s="25">
        <f>D10/D7/12</f>
        <v>0.1679466666666667</v>
      </c>
      <c r="E11" s="25">
        <f>E10/E7/12</f>
        <v>0.37788</v>
      </c>
      <c r="F11" s="25">
        <f>F10/F7/12</f>
        <v>0.37788</v>
      </c>
      <c r="G11" s="25">
        <f>G10/G7/12</f>
        <v>0.20993333333333333</v>
      </c>
      <c r="H11" s="25">
        <f aca="true" t="shared" si="2" ref="H11:AN11">H10/H7/12</f>
        <v>0.20993333333333333</v>
      </c>
      <c r="I11" s="25">
        <f t="shared" si="2"/>
        <v>0.37788000000000005</v>
      </c>
      <c r="J11" s="25">
        <f t="shared" si="2"/>
        <v>0.37788</v>
      </c>
      <c r="K11" s="25">
        <f t="shared" si="2"/>
        <v>0.37788</v>
      </c>
      <c r="L11" s="25">
        <f t="shared" si="2"/>
        <v>0.37788</v>
      </c>
      <c r="M11" s="25">
        <f t="shared" si="2"/>
        <v>0.20993333333333333</v>
      </c>
      <c r="N11" s="25">
        <f t="shared" si="2"/>
        <v>0.37788</v>
      </c>
      <c r="O11" s="25">
        <f t="shared" si="2"/>
        <v>0.20993333333333333</v>
      </c>
      <c r="P11" s="25">
        <f t="shared" si="2"/>
        <v>0.37788</v>
      </c>
      <c r="Q11" s="25">
        <f t="shared" si="2"/>
        <v>0.37788</v>
      </c>
      <c r="R11" s="25">
        <f t="shared" si="2"/>
        <v>0.37788</v>
      </c>
      <c r="S11" s="25">
        <f t="shared" si="2"/>
        <v>0.37788</v>
      </c>
      <c r="T11" s="25">
        <f t="shared" si="2"/>
        <v>0.37787999999999994</v>
      </c>
      <c r="U11" s="25">
        <f t="shared" si="2"/>
        <v>0.37788</v>
      </c>
      <c r="V11" s="25">
        <f t="shared" si="2"/>
        <v>0.37788</v>
      </c>
      <c r="W11" s="25">
        <f t="shared" si="2"/>
        <v>0.37788</v>
      </c>
      <c r="X11" s="25">
        <f t="shared" si="2"/>
        <v>0.12596</v>
      </c>
      <c r="Y11" s="25">
        <f t="shared" si="2"/>
        <v>0.37788</v>
      </c>
      <c r="Z11" s="25">
        <f t="shared" si="2"/>
        <v>0.37787999999999994</v>
      </c>
      <c r="AA11" s="25">
        <f t="shared" si="2"/>
        <v>0.37788</v>
      </c>
      <c r="AB11" s="25">
        <f t="shared" si="2"/>
        <v>0.2099333333333333</v>
      </c>
      <c r="AC11" s="25">
        <f t="shared" si="2"/>
        <v>0.37788</v>
      </c>
      <c r="AD11" s="25">
        <f t="shared" si="2"/>
        <v>0.37788</v>
      </c>
      <c r="AE11" s="25">
        <f t="shared" si="2"/>
        <v>0.37788</v>
      </c>
      <c r="AF11" s="25">
        <f t="shared" si="2"/>
        <v>0.2099333333333333</v>
      </c>
      <c r="AG11" s="25">
        <f t="shared" si="2"/>
        <v>0.2099333333333333</v>
      </c>
      <c r="AH11" s="25">
        <f t="shared" si="2"/>
        <v>0.20993333333333333</v>
      </c>
      <c r="AI11" s="25">
        <f t="shared" si="2"/>
        <v>0.37788</v>
      </c>
      <c r="AJ11" s="25">
        <f t="shared" si="2"/>
        <v>0.37788</v>
      </c>
      <c r="AK11" s="25">
        <f t="shared" si="2"/>
        <v>0.37788</v>
      </c>
      <c r="AL11" s="25">
        <f t="shared" si="2"/>
        <v>0.37788000000000005</v>
      </c>
      <c r="AM11" s="25">
        <f t="shared" si="2"/>
        <v>0.37788</v>
      </c>
      <c r="AN11" s="25">
        <f t="shared" si="2"/>
        <v>0.37787999999999994</v>
      </c>
    </row>
    <row r="12" spans="1:40" s="2" customFormat="1" ht="18.75" customHeight="1" thickBot="1">
      <c r="A12" s="57"/>
      <c r="B12" s="10" t="s">
        <v>0</v>
      </c>
      <c r="C12" s="26" t="s">
        <v>14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6" t="s">
        <v>14</v>
      </c>
      <c r="J12" s="26" t="s">
        <v>14</v>
      </c>
      <c r="K12" s="26" t="s">
        <v>14</v>
      </c>
      <c r="L12" s="26" t="s">
        <v>14</v>
      </c>
      <c r="M12" s="26" t="s">
        <v>14</v>
      </c>
      <c r="N12" s="26" t="s">
        <v>14</v>
      </c>
      <c r="O12" s="26" t="s">
        <v>14</v>
      </c>
      <c r="P12" s="26" t="s">
        <v>14</v>
      </c>
      <c r="Q12" s="26" t="s">
        <v>14</v>
      </c>
      <c r="R12" s="26" t="s">
        <v>14</v>
      </c>
      <c r="S12" s="26" t="s">
        <v>14</v>
      </c>
      <c r="T12" s="26" t="s">
        <v>14</v>
      </c>
      <c r="U12" s="26" t="s">
        <v>14</v>
      </c>
      <c r="V12" s="26" t="s">
        <v>14</v>
      </c>
      <c r="W12" s="26" t="s">
        <v>14</v>
      </c>
      <c r="X12" s="26" t="s">
        <v>14</v>
      </c>
      <c r="Y12" s="26" t="s">
        <v>14</v>
      </c>
      <c r="Z12" s="26" t="s">
        <v>14</v>
      </c>
      <c r="AA12" s="26" t="s">
        <v>14</v>
      </c>
      <c r="AB12" s="26" t="s">
        <v>14</v>
      </c>
      <c r="AC12" s="26" t="s">
        <v>14</v>
      </c>
      <c r="AD12" s="26" t="s">
        <v>14</v>
      </c>
      <c r="AE12" s="26" t="s">
        <v>14</v>
      </c>
      <c r="AF12" s="26" t="s">
        <v>14</v>
      </c>
      <c r="AG12" s="26" t="s">
        <v>14</v>
      </c>
      <c r="AH12" s="26" t="s">
        <v>14</v>
      </c>
      <c r="AI12" s="26" t="s">
        <v>14</v>
      </c>
      <c r="AJ12" s="26" t="s">
        <v>14</v>
      </c>
      <c r="AK12" s="26" t="s">
        <v>14</v>
      </c>
      <c r="AL12" s="26" t="s">
        <v>14</v>
      </c>
      <c r="AM12" s="26" t="s">
        <v>14</v>
      </c>
      <c r="AN12" s="26" t="s">
        <v>14</v>
      </c>
    </row>
    <row r="13" spans="1:40" s="2" customFormat="1" ht="18.75" customHeight="1" thickTop="1">
      <c r="A13" s="56" t="s">
        <v>16</v>
      </c>
      <c r="B13" s="15" t="s">
        <v>4</v>
      </c>
      <c r="C13" s="27">
        <f>C8*8%/10</f>
        <v>3.6384</v>
      </c>
      <c r="D13" s="27">
        <f>D8*8%/10</f>
        <v>4.271199999999999</v>
      </c>
      <c r="E13" s="27">
        <f>E8*10%/10</f>
        <v>4.615</v>
      </c>
      <c r="F13" s="27">
        <f>F8*10%/10</f>
        <v>4.132</v>
      </c>
      <c r="G13" s="27">
        <f>G8*10%/10</f>
        <v>5.188</v>
      </c>
      <c r="H13" s="27">
        <f aca="true" t="shared" si="3" ref="H13:AM13">H8*10%/10</f>
        <v>5.821000000000001</v>
      </c>
      <c r="I13" s="27">
        <f t="shared" si="3"/>
        <v>6.631</v>
      </c>
      <c r="J13" s="27">
        <f t="shared" si="3"/>
        <v>5.462999999999999</v>
      </c>
      <c r="K13" s="27">
        <f t="shared" si="3"/>
        <v>6.375</v>
      </c>
      <c r="L13" s="27">
        <f t="shared" si="3"/>
        <v>6.622000000000002</v>
      </c>
      <c r="M13" s="27">
        <f>M8*8%/10</f>
        <v>4.1792</v>
      </c>
      <c r="N13" s="27">
        <f t="shared" si="3"/>
        <v>9.837</v>
      </c>
      <c r="O13" s="27">
        <f>O8*5%/10</f>
        <v>1.9985</v>
      </c>
      <c r="P13" s="27">
        <f t="shared" si="3"/>
        <v>8.667000000000002</v>
      </c>
      <c r="Q13" s="27">
        <f t="shared" si="3"/>
        <v>5.76</v>
      </c>
      <c r="R13" s="27">
        <f t="shared" si="3"/>
        <v>5.941000000000001</v>
      </c>
      <c r="S13" s="27">
        <f t="shared" si="3"/>
        <v>5.695</v>
      </c>
      <c r="T13" s="27">
        <f t="shared" si="3"/>
        <v>4.769</v>
      </c>
      <c r="U13" s="27">
        <f t="shared" si="3"/>
        <v>4.794</v>
      </c>
      <c r="V13" s="27">
        <f t="shared" si="3"/>
        <v>4.941000000000001</v>
      </c>
      <c r="W13" s="27">
        <f t="shared" si="3"/>
        <v>5.845000000000001</v>
      </c>
      <c r="X13" s="27">
        <f>X8*4%/10</f>
        <v>1.9072</v>
      </c>
      <c r="Y13" s="27">
        <f t="shared" si="3"/>
        <v>6.003</v>
      </c>
      <c r="Z13" s="27">
        <f t="shared" si="3"/>
        <v>4.571000000000001</v>
      </c>
      <c r="AA13" s="27">
        <f t="shared" si="3"/>
        <v>5.912999999999999</v>
      </c>
      <c r="AB13" s="27">
        <f>AB8*8%/10</f>
        <v>2.4608000000000003</v>
      </c>
      <c r="AC13" s="27">
        <f t="shared" si="3"/>
        <v>5.497999999999999</v>
      </c>
      <c r="AD13" s="27">
        <f t="shared" si="3"/>
        <v>5.513</v>
      </c>
      <c r="AE13" s="27">
        <f t="shared" si="3"/>
        <v>5.58</v>
      </c>
      <c r="AF13" s="27">
        <f t="shared" si="3"/>
        <v>3.8910000000000005</v>
      </c>
      <c r="AG13" s="27">
        <f t="shared" si="3"/>
        <v>1.719</v>
      </c>
      <c r="AH13" s="27">
        <f>AH8*5%/10</f>
        <v>0.9555</v>
      </c>
      <c r="AI13" s="27">
        <f t="shared" si="3"/>
        <v>1.828</v>
      </c>
      <c r="AJ13" s="27">
        <f t="shared" si="3"/>
        <v>4.897</v>
      </c>
      <c r="AK13" s="27">
        <f t="shared" si="3"/>
        <v>3.438</v>
      </c>
      <c r="AL13" s="27">
        <f t="shared" si="3"/>
        <v>3.335</v>
      </c>
      <c r="AM13" s="27">
        <f t="shared" si="3"/>
        <v>8.092000000000002</v>
      </c>
      <c r="AN13" s="27">
        <f>AN8*15%/10</f>
        <v>56.2755</v>
      </c>
    </row>
    <row r="14" spans="1:40" s="2" customFormat="1" ht="18.75" customHeight="1">
      <c r="A14" s="56"/>
      <c r="B14" s="9" t="s">
        <v>13</v>
      </c>
      <c r="C14" s="25">
        <f>2281.73*C13</f>
        <v>8301.846432</v>
      </c>
      <c r="D14" s="25">
        <f>2281.73*D13</f>
        <v>9745.725175999998</v>
      </c>
      <c r="E14" s="25">
        <f>2281.73*E13</f>
        <v>10530.18395</v>
      </c>
      <c r="F14" s="25">
        <f>2281.73*F13</f>
        <v>9428.10836</v>
      </c>
      <c r="G14" s="25">
        <f>2281.73*G13</f>
        <v>11837.61524</v>
      </c>
      <c r="H14" s="25">
        <f aca="true" t="shared" si="4" ref="H14:AN14">2281.73*H13</f>
        <v>13281.950330000001</v>
      </c>
      <c r="I14" s="25">
        <f t="shared" si="4"/>
        <v>15130.15163</v>
      </c>
      <c r="J14" s="25">
        <f t="shared" si="4"/>
        <v>12465.090989999999</v>
      </c>
      <c r="K14" s="25">
        <f t="shared" si="4"/>
        <v>14546.02875</v>
      </c>
      <c r="L14" s="25">
        <f t="shared" si="4"/>
        <v>15109.616060000004</v>
      </c>
      <c r="M14" s="25">
        <f t="shared" si="4"/>
        <v>9535.806016</v>
      </c>
      <c r="N14" s="25">
        <f t="shared" si="4"/>
        <v>22445.37801</v>
      </c>
      <c r="O14" s="25">
        <f t="shared" si="4"/>
        <v>4560.037405</v>
      </c>
      <c r="P14" s="25">
        <f t="shared" si="4"/>
        <v>19775.753910000003</v>
      </c>
      <c r="Q14" s="25">
        <f t="shared" si="4"/>
        <v>13142.764799999999</v>
      </c>
      <c r="R14" s="25">
        <f t="shared" si="4"/>
        <v>13555.757930000002</v>
      </c>
      <c r="S14" s="25">
        <f t="shared" si="4"/>
        <v>12994.452350000001</v>
      </c>
      <c r="T14" s="25">
        <f t="shared" si="4"/>
        <v>10881.570370000001</v>
      </c>
      <c r="U14" s="25">
        <f t="shared" si="4"/>
        <v>10938.613619999998</v>
      </c>
      <c r="V14" s="25">
        <f t="shared" si="4"/>
        <v>11274.027930000002</v>
      </c>
      <c r="W14" s="25">
        <f t="shared" si="4"/>
        <v>13336.711850000002</v>
      </c>
      <c r="X14" s="25">
        <f t="shared" si="4"/>
        <v>4351.715456</v>
      </c>
      <c r="Y14" s="25">
        <f t="shared" si="4"/>
        <v>13697.225190000001</v>
      </c>
      <c r="Z14" s="25">
        <f t="shared" si="4"/>
        <v>10429.787830000001</v>
      </c>
      <c r="AA14" s="25">
        <f t="shared" si="4"/>
        <v>13491.86949</v>
      </c>
      <c r="AB14" s="25">
        <f t="shared" si="4"/>
        <v>5614.881184000001</v>
      </c>
      <c r="AC14" s="25">
        <f t="shared" si="4"/>
        <v>12544.951539999998</v>
      </c>
      <c r="AD14" s="25">
        <f t="shared" si="4"/>
        <v>12579.17749</v>
      </c>
      <c r="AE14" s="25">
        <f t="shared" si="4"/>
        <v>12732.0534</v>
      </c>
      <c r="AF14" s="25">
        <f t="shared" si="4"/>
        <v>8878.211430000001</v>
      </c>
      <c r="AG14" s="25">
        <f t="shared" si="4"/>
        <v>3922.2938700000004</v>
      </c>
      <c r="AH14" s="25">
        <f t="shared" si="4"/>
        <v>2180.193015</v>
      </c>
      <c r="AI14" s="25">
        <f t="shared" si="4"/>
        <v>4171.00244</v>
      </c>
      <c r="AJ14" s="25">
        <f t="shared" si="4"/>
        <v>11173.63181</v>
      </c>
      <c r="AK14" s="25">
        <f t="shared" si="4"/>
        <v>7844.587740000001</v>
      </c>
      <c r="AL14" s="25">
        <f t="shared" si="4"/>
        <v>7609.56955</v>
      </c>
      <c r="AM14" s="25">
        <f t="shared" si="4"/>
        <v>18463.759160000005</v>
      </c>
      <c r="AN14" s="25">
        <f t="shared" si="4"/>
        <v>128405.496615</v>
      </c>
    </row>
    <row r="15" spans="1:40" s="2" customFormat="1" ht="18.75" customHeight="1">
      <c r="A15" s="56"/>
      <c r="B15" s="9" t="s">
        <v>2</v>
      </c>
      <c r="C15" s="25">
        <f>C14/C7/12</f>
        <v>1.5211533333333334</v>
      </c>
      <c r="D15" s="25">
        <f>D14/D7/12</f>
        <v>1.5211533333333331</v>
      </c>
      <c r="E15" s="25">
        <f>E14/E7/12</f>
        <v>1.9014416666666667</v>
      </c>
      <c r="F15" s="25">
        <f>F14/F7/12</f>
        <v>1.9014416666666667</v>
      </c>
      <c r="G15" s="25">
        <f>G14/G7/12</f>
        <v>1.9014416666666667</v>
      </c>
      <c r="H15" s="25">
        <f aca="true" t="shared" si="5" ref="H15:AN15">H14/H7/12</f>
        <v>1.901441666666667</v>
      </c>
      <c r="I15" s="25">
        <f t="shared" si="5"/>
        <v>1.9014416666666667</v>
      </c>
      <c r="J15" s="25">
        <f t="shared" si="5"/>
        <v>1.9014416666666667</v>
      </c>
      <c r="K15" s="25">
        <f t="shared" si="5"/>
        <v>1.9014416666666667</v>
      </c>
      <c r="L15" s="25">
        <f t="shared" si="5"/>
        <v>1.901441666666667</v>
      </c>
      <c r="M15" s="25">
        <f t="shared" si="5"/>
        <v>1.5211533333333334</v>
      </c>
      <c r="N15" s="25">
        <f t="shared" si="5"/>
        <v>1.9014416666666667</v>
      </c>
      <c r="O15" s="25">
        <f t="shared" si="5"/>
        <v>0.9507208333333333</v>
      </c>
      <c r="P15" s="25">
        <f t="shared" si="5"/>
        <v>1.901441666666667</v>
      </c>
      <c r="Q15" s="25">
        <f t="shared" si="5"/>
        <v>1.9014416666666667</v>
      </c>
      <c r="R15" s="25">
        <f t="shared" si="5"/>
        <v>1.901441666666667</v>
      </c>
      <c r="S15" s="25">
        <f t="shared" si="5"/>
        <v>1.901441666666667</v>
      </c>
      <c r="T15" s="25">
        <f t="shared" si="5"/>
        <v>1.901441666666667</v>
      </c>
      <c r="U15" s="25">
        <f t="shared" si="5"/>
        <v>1.9014416666666663</v>
      </c>
      <c r="V15" s="25">
        <f t="shared" si="5"/>
        <v>1.901441666666667</v>
      </c>
      <c r="W15" s="25">
        <f t="shared" si="5"/>
        <v>1.901441666666667</v>
      </c>
      <c r="X15" s="25">
        <f t="shared" si="5"/>
        <v>0.7605766666666667</v>
      </c>
      <c r="Y15" s="25">
        <f t="shared" si="5"/>
        <v>1.901441666666667</v>
      </c>
      <c r="Z15" s="25">
        <f t="shared" si="5"/>
        <v>1.901441666666667</v>
      </c>
      <c r="AA15" s="25">
        <f t="shared" si="5"/>
        <v>1.9014416666666667</v>
      </c>
      <c r="AB15" s="25">
        <f t="shared" si="5"/>
        <v>1.5211533333333334</v>
      </c>
      <c r="AC15" s="25">
        <f t="shared" si="5"/>
        <v>1.9014416666666667</v>
      </c>
      <c r="AD15" s="25">
        <f t="shared" si="5"/>
        <v>1.901441666666667</v>
      </c>
      <c r="AE15" s="25">
        <f t="shared" si="5"/>
        <v>1.9014416666666667</v>
      </c>
      <c r="AF15" s="25">
        <f t="shared" si="5"/>
        <v>1.901441666666667</v>
      </c>
      <c r="AG15" s="25">
        <f t="shared" si="5"/>
        <v>1.901441666666667</v>
      </c>
      <c r="AH15" s="25">
        <f t="shared" si="5"/>
        <v>0.9507208333333333</v>
      </c>
      <c r="AI15" s="25">
        <f t="shared" si="5"/>
        <v>1.9014416666666667</v>
      </c>
      <c r="AJ15" s="25">
        <f t="shared" si="5"/>
        <v>1.901441666666667</v>
      </c>
      <c r="AK15" s="25">
        <f t="shared" si="5"/>
        <v>1.901441666666667</v>
      </c>
      <c r="AL15" s="25">
        <f t="shared" si="5"/>
        <v>1.9014416666666667</v>
      </c>
      <c r="AM15" s="25">
        <f t="shared" si="5"/>
        <v>1.9014416666666671</v>
      </c>
      <c r="AN15" s="25">
        <f t="shared" si="5"/>
        <v>2.8521625</v>
      </c>
    </row>
    <row r="16" spans="1:40" s="2" customFormat="1" ht="18.75" customHeight="1" thickBot="1">
      <c r="A16" s="57"/>
      <c r="B16" s="10" t="s">
        <v>0</v>
      </c>
      <c r="C16" s="26" t="s">
        <v>14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26" t="s">
        <v>14</v>
      </c>
      <c r="K16" s="26" t="s">
        <v>14</v>
      </c>
      <c r="L16" s="26" t="s">
        <v>14</v>
      </c>
      <c r="M16" s="26" t="s">
        <v>14</v>
      </c>
      <c r="N16" s="26" t="s">
        <v>14</v>
      </c>
      <c r="O16" s="26" t="s">
        <v>14</v>
      </c>
      <c r="P16" s="26" t="s">
        <v>14</v>
      </c>
      <c r="Q16" s="26" t="s">
        <v>14</v>
      </c>
      <c r="R16" s="26" t="s">
        <v>14</v>
      </c>
      <c r="S16" s="26" t="s">
        <v>14</v>
      </c>
      <c r="T16" s="26" t="s">
        <v>14</v>
      </c>
      <c r="U16" s="26" t="s">
        <v>14</v>
      </c>
      <c r="V16" s="26" t="s">
        <v>14</v>
      </c>
      <c r="W16" s="26" t="s">
        <v>14</v>
      </c>
      <c r="X16" s="26" t="s">
        <v>14</v>
      </c>
      <c r="Y16" s="26" t="s">
        <v>14</v>
      </c>
      <c r="Z16" s="26" t="s">
        <v>14</v>
      </c>
      <c r="AA16" s="26" t="s">
        <v>14</v>
      </c>
      <c r="AB16" s="26" t="s">
        <v>14</v>
      </c>
      <c r="AC16" s="26" t="s">
        <v>14</v>
      </c>
      <c r="AD16" s="26" t="s">
        <v>14</v>
      </c>
      <c r="AE16" s="26" t="s">
        <v>14</v>
      </c>
      <c r="AF16" s="26" t="s">
        <v>14</v>
      </c>
      <c r="AG16" s="26" t="s">
        <v>14</v>
      </c>
      <c r="AH16" s="26" t="s">
        <v>14</v>
      </c>
      <c r="AI16" s="26" t="s">
        <v>14</v>
      </c>
      <c r="AJ16" s="26" t="s">
        <v>14</v>
      </c>
      <c r="AK16" s="26" t="s">
        <v>14</v>
      </c>
      <c r="AL16" s="26" t="s">
        <v>14</v>
      </c>
      <c r="AM16" s="26" t="s">
        <v>14</v>
      </c>
      <c r="AN16" s="26" t="s">
        <v>14</v>
      </c>
    </row>
    <row r="17" spans="1:40" s="16" customFormat="1" ht="18.75" customHeight="1" thickTop="1">
      <c r="A17" s="55" t="s">
        <v>17</v>
      </c>
      <c r="B17" s="11" t="s">
        <v>11</v>
      </c>
      <c r="C17" s="28">
        <v>464.6</v>
      </c>
      <c r="D17" s="28">
        <v>573.4</v>
      </c>
      <c r="E17" s="28">
        <v>355.2</v>
      </c>
      <c r="F17" s="28">
        <v>309.6</v>
      </c>
      <c r="G17" s="28">
        <v>419.7</v>
      </c>
      <c r="H17" s="28">
        <v>477.6</v>
      </c>
      <c r="I17" s="28">
        <v>440</v>
      </c>
      <c r="J17" s="28">
        <v>450</v>
      </c>
      <c r="K17" s="28">
        <v>440</v>
      </c>
      <c r="L17" s="28">
        <v>409</v>
      </c>
      <c r="M17" s="28">
        <v>539.3</v>
      </c>
      <c r="N17" s="28">
        <v>918</v>
      </c>
      <c r="O17" s="28">
        <v>486.9</v>
      </c>
      <c r="P17" s="28">
        <v>432</v>
      </c>
      <c r="Q17" s="28">
        <v>552</v>
      </c>
      <c r="R17" s="28">
        <v>559.2</v>
      </c>
      <c r="S17" s="28">
        <v>553.4</v>
      </c>
      <c r="T17" s="28">
        <v>390.3</v>
      </c>
      <c r="U17" s="28">
        <v>388.4</v>
      </c>
      <c r="V17" s="28">
        <v>392.6</v>
      </c>
      <c r="W17" s="28">
        <v>468</v>
      </c>
      <c r="X17" s="28">
        <v>600</v>
      </c>
      <c r="Y17" s="28">
        <v>477</v>
      </c>
      <c r="Z17" s="28">
        <v>375</v>
      </c>
      <c r="AA17" s="28">
        <v>482</v>
      </c>
      <c r="AB17" s="28">
        <v>320</v>
      </c>
      <c r="AC17" s="28">
        <v>420</v>
      </c>
      <c r="AD17" s="28">
        <v>420</v>
      </c>
      <c r="AE17" s="28">
        <v>420</v>
      </c>
      <c r="AF17" s="28">
        <v>370</v>
      </c>
      <c r="AG17" s="28">
        <v>172.5</v>
      </c>
      <c r="AH17" s="28">
        <v>220</v>
      </c>
      <c r="AI17" s="28">
        <v>136</v>
      </c>
      <c r="AJ17" s="28">
        <v>383.1</v>
      </c>
      <c r="AK17" s="28">
        <v>287.4</v>
      </c>
      <c r="AL17" s="28">
        <v>266.1</v>
      </c>
      <c r="AM17" s="28">
        <v>669.8</v>
      </c>
      <c r="AN17" s="28">
        <v>841</v>
      </c>
    </row>
    <row r="18" spans="1:40" s="2" customFormat="1" ht="18.75" customHeight="1">
      <c r="A18" s="56"/>
      <c r="B18" s="12" t="s">
        <v>4</v>
      </c>
      <c r="C18" s="29">
        <f>C17*0.1</f>
        <v>46.46000000000001</v>
      </c>
      <c r="D18" s="29">
        <f>D17*0.1</f>
        <v>57.34</v>
      </c>
      <c r="E18" s="29">
        <f>E17*0.1</f>
        <v>35.52</v>
      </c>
      <c r="F18" s="29">
        <f>F17*0.1</f>
        <v>30.960000000000004</v>
      </c>
      <c r="G18" s="29">
        <f>G17*0.1</f>
        <v>41.97</v>
      </c>
      <c r="H18" s="29">
        <f aca="true" t="shared" si="6" ref="H18:AM18">H17*0.1</f>
        <v>47.760000000000005</v>
      </c>
      <c r="I18" s="29">
        <f t="shared" si="6"/>
        <v>44</v>
      </c>
      <c r="J18" s="29">
        <f t="shared" si="6"/>
        <v>45</v>
      </c>
      <c r="K18" s="29">
        <f t="shared" si="6"/>
        <v>44</v>
      </c>
      <c r="L18" s="29">
        <f>L17*0.15</f>
        <v>61.349999999999994</v>
      </c>
      <c r="M18" s="29">
        <f t="shared" si="6"/>
        <v>53.93</v>
      </c>
      <c r="N18" s="29">
        <f t="shared" si="6"/>
        <v>91.80000000000001</v>
      </c>
      <c r="O18" s="29">
        <f t="shared" si="6"/>
        <v>48.69</v>
      </c>
      <c r="P18" s="29">
        <f>P17*0.2</f>
        <v>86.4</v>
      </c>
      <c r="Q18" s="29">
        <f t="shared" si="6"/>
        <v>55.2</v>
      </c>
      <c r="R18" s="29">
        <f t="shared" si="6"/>
        <v>55.92000000000001</v>
      </c>
      <c r="S18" s="29">
        <f t="shared" si="6"/>
        <v>55.34</v>
      </c>
      <c r="T18" s="29">
        <f t="shared" si="6"/>
        <v>39.03</v>
      </c>
      <c r="U18" s="29">
        <f t="shared" si="6"/>
        <v>38.84</v>
      </c>
      <c r="V18" s="29">
        <f t="shared" si="6"/>
        <v>39.260000000000005</v>
      </c>
      <c r="W18" s="29">
        <f t="shared" si="6"/>
        <v>46.800000000000004</v>
      </c>
      <c r="X18" s="29">
        <f>X17*0.1</f>
        <v>60</v>
      </c>
      <c r="Y18" s="29">
        <f t="shared" si="6"/>
        <v>47.7</v>
      </c>
      <c r="Z18" s="29">
        <f t="shared" si="6"/>
        <v>37.5</v>
      </c>
      <c r="AA18" s="29">
        <f t="shared" si="6"/>
        <v>48.2</v>
      </c>
      <c r="AB18" s="29">
        <f t="shared" si="6"/>
        <v>32</v>
      </c>
      <c r="AC18" s="29">
        <f t="shared" si="6"/>
        <v>42</v>
      </c>
      <c r="AD18" s="29">
        <f t="shared" si="6"/>
        <v>42</v>
      </c>
      <c r="AE18" s="29">
        <f t="shared" si="6"/>
        <v>42</v>
      </c>
      <c r="AF18" s="29">
        <f>AF17*0.09</f>
        <v>33.3</v>
      </c>
      <c r="AG18" s="29">
        <f>AG17*0.09</f>
        <v>15.524999999999999</v>
      </c>
      <c r="AH18" s="29">
        <f t="shared" si="6"/>
        <v>22</v>
      </c>
      <c r="AI18" s="29">
        <f t="shared" si="6"/>
        <v>13.600000000000001</v>
      </c>
      <c r="AJ18" s="29">
        <f t="shared" si="6"/>
        <v>38.31</v>
      </c>
      <c r="AK18" s="29">
        <f t="shared" si="6"/>
        <v>28.74</v>
      </c>
      <c r="AL18" s="29">
        <f t="shared" si="6"/>
        <v>26.610000000000003</v>
      </c>
      <c r="AM18" s="29">
        <f t="shared" si="6"/>
        <v>66.98</v>
      </c>
      <c r="AN18" s="29">
        <f>AN17*0.2</f>
        <v>168.20000000000002</v>
      </c>
    </row>
    <row r="19" spans="1:40" s="2" customFormat="1" ht="18.75" customHeight="1">
      <c r="A19" s="56"/>
      <c r="B19" s="9" t="s">
        <v>13</v>
      </c>
      <c r="C19" s="30">
        <f>445.14*C18</f>
        <v>20681.204400000002</v>
      </c>
      <c r="D19" s="30">
        <f>445.14*D18</f>
        <v>25524.3276</v>
      </c>
      <c r="E19" s="30">
        <f>445.14*E18</f>
        <v>15811.372800000001</v>
      </c>
      <c r="F19" s="30">
        <f>445.14*F18</f>
        <v>13781.534400000002</v>
      </c>
      <c r="G19" s="30">
        <f>445.14*G18</f>
        <v>18682.5258</v>
      </c>
      <c r="H19" s="30">
        <f aca="true" t="shared" si="7" ref="H19:AN19">445.14*H18</f>
        <v>21259.886400000003</v>
      </c>
      <c r="I19" s="30">
        <f t="shared" si="7"/>
        <v>19586.16</v>
      </c>
      <c r="J19" s="30">
        <f t="shared" si="7"/>
        <v>20031.3</v>
      </c>
      <c r="K19" s="30">
        <f t="shared" si="7"/>
        <v>19586.16</v>
      </c>
      <c r="L19" s="30">
        <f t="shared" si="7"/>
        <v>27309.338999999996</v>
      </c>
      <c r="M19" s="30">
        <f t="shared" si="7"/>
        <v>24006.4002</v>
      </c>
      <c r="N19" s="30">
        <f t="shared" si="7"/>
        <v>40863.852000000006</v>
      </c>
      <c r="O19" s="30">
        <f t="shared" si="7"/>
        <v>21673.866599999998</v>
      </c>
      <c r="P19" s="30">
        <f t="shared" si="7"/>
        <v>38460.096</v>
      </c>
      <c r="Q19" s="30">
        <f t="shared" si="7"/>
        <v>24571.728</v>
      </c>
      <c r="R19" s="30">
        <f t="shared" si="7"/>
        <v>24892.228800000004</v>
      </c>
      <c r="S19" s="30">
        <f t="shared" si="7"/>
        <v>24634.0476</v>
      </c>
      <c r="T19" s="30">
        <f t="shared" si="7"/>
        <v>17373.8142</v>
      </c>
      <c r="U19" s="30">
        <f t="shared" si="7"/>
        <v>17289.2376</v>
      </c>
      <c r="V19" s="30">
        <f t="shared" si="7"/>
        <v>17476.1964</v>
      </c>
      <c r="W19" s="30">
        <f t="shared" si="7"/>
        <v>20832.552</v>
      </c>
      <c r="X19" s="30">
        <f t="shared" si="7"/>
        <v>26708.399999999998</v>
      </c>
      <c r="Y19" s="30">
        <f t="shared" si="7"/>
        <v>21233.178</v>
      </c>
      <c r="Z19" s="30">
        <f t="shared" si="7"/>
        <v>16692.75</v>
      </c>
      <c r="AA19" s="30">
        <f t="shared" si="7"/>
        <v>21455.748</v>
      </c>
      <c r="AB19" s="30">
        <f t="shared" si="7"/>
        <v>14244.48</v>
      </c>
      <c r="AC19" s="30">
        <f t="shared" si="7"/>
        <v>18695.88</v>
      </c>
      <c r="AD19" s="30">
        <f t="shared" si="7"/>
        <v>18695.88</v>
      </c>
      <c r="AE19" s="30">
        <f t="shared" si="7"/>
        <v>18695.88</v>
      </c>
      <c r="AF19" s="30">
        <f t="shared" si="7"/>
        <v>14823.161999999998</v>
      </c>
      <c r="AG19" s="30">
        <f t="shared" si="7"/>
        <v>6910.798499999999</v>
      </c>
      <c r="AH19" s="30">
        <f t="shared" si="7"/>
        <v>9793.08</v>
      </c>
      <c r="AI19" s="30">
        <f t="shared" si="7"/>
        <v>6053.904</v>
      </c>
      <c r="AJ19" s="30">
        <f t="shared" si="7"/>
        <v>17053.3134</v>
      </c>
      <c r="AK19" s="30">
        <f t="shared" si="7"/>
        <v>12793.3236</v>
      </c>
      <c r="AL19" s="30">
        <f t="shared" si="7"/>
        <v>11845.1754</v>
      </c>
      <c r="AM19" s="30">
        <f t="shared" si="7"/>
        <v>29815.4772</v>
      </c>
      <c r="AN19" s="30">
        <f t="shared" si="7"/>
        <v>74872.54800000001</v>
      </c>
    </row>
    <row r="20" spans="1:40" s="2" customFormat="1" ht="18.75" customHeight="1">
      <c r="A20" s="56"/>
      <c r="B20" s="9" t="s">
        <v>2</v>
      </c>
      <c r="C20" s="25">
        <f>C19/C7/12</f>
        <v>3.7894320580474936</v>
      </c>
      <c r="D20" s="25">
        <f>D19/D7/12</f>
        <v>3.9839432477992136</v>
      </c>
      <c r="E20" s="25">
        <f>E19/E7/12</f>
        <v>2.855069122426869</v>
      </c>
      <c r="F20" s="25">
        <f>F19/F7/12</f>
        <v>2.7794317521781227</v>
      </c>
      <c r="G20" s="25">
        <f>G19/G7/12</f>
        <v>3.0009197185813417</v>
      </c>
      <c r="H20" s="25">
        <f aca="true" t="shared" si="8" ref="H20:AN20">H19/H7/12</f>
        <v>3.0435615873561246</v>
      </c>
      <c r="I20" s="25">
        <f t="shared" si="8"/>
        <v>2.4614386970291053</v>
      </c>
      <c r="J20" s="25">
        <f t="shared" si="8"/>
        <v>3.055601317957166</v>
      </c>
      <c r="K20" s="25">
        <f t="shared" si="8"/>
        <v>2.5602823529411762</v>
      </c>
      <c r="L20" s="25">
        <f t="shared" si="8"/>
        <v>3.4366932195711257</v>
      </c>
      <c r="M20" s="25">
        <f t="shared" si="8"/>
        <v>3.8295048813169985</v>
      </c>
      <c r="N20" s="25">
        <f t="shared" si="8"/>
        <v>3.4617474839890217</v>
      </c>
      <c r="O20" s="25">
        <f t="shared" si="8"/>
        <v>4.518777958468851</v>
      </c>
      <c r="P20" s="25">
        <f t="shared" si="8"/>
        <v>3.6979439252336443</v>
      </c>
      <c r="Q20" s="25">
        <f t="shared" si="8"/>
        <v>3.5549375</v>
      </c>
      <c r="R20" s="25">
        <f t="shared" si="8"/>
        <v>3.4915879481568766</v>
      </c>
      <c r="S20" s="25">
        <f t="shared" si="8"/>
        <v>3.6046309043020197</v>
      </c>
      <c r="T20" s="25">
        <f t="shared" si="8"/>
        <v>3.0358940029356263</v>
      </c>
      <c r="U20" s="25">
        <f t="shared" si="8"/>
        <v>3.005360450563204</v>
      </c>
      <c r="V20" s="25">
        <f t="shared" si="8"/>
        <v>2.9474796599878563</v>
      </c>
      <c r="W20" s="25">
        <f t="shared" si="8"/>
        <v>2.970138579982891</v>
      </c>
      <c r="X20" s="25">
        <f t="shared" si="8"/>
        <v>4.6679949664429525</v>
      </c>
      <c r="Y20" s="25">
        <f t="shared" si="8"/>
        <v>2.947578710644678</v>
      </c>
      <c r="Z20" s="25">
        <f t="shared" si="8"/>
        <v>3.0432345219864363</v>
      </c>
      <c r="AA20" s="25">
        <f t="shared" si="8"/>
        <v>3.0238102486047693</v>
      </c>
      <c r="AB20" s="25">
        <f t="shared" si="8"/>
        <v>3.8590377113133933</v>
      </c>
      <c r="AC20" s="25">
        <f t="shared" si="8"/>
        <v>2.8337395416515103</v>
      </c>
      <c r="AD20" s="25">
        <f t="shared" si="8"/>
        <v>2.826029385089788</v>
      </c>
      <c r="AE20" s="25">
        <f t="shared" si="8"/>
        <v>2.7920967741935487</v>
      </c>
      <c r="AF20" s="25">
        <f t="shared" si="8"/>
        <v>3.1746684656900537</v>
      </c>
      <c r="AG20" s="25">
        <f t="shared" si="8"/>
        <v>3.350202879581151</v>
      </c>
      <c r="AH20" s="25">
        <f t="shared" si="8"/>
        <v>4.270486656200942</v>
      </c>
      <c r="AI20" s="25">
        <f t="shared" si="8"/>
        <v>2.7598030634573303</v>
      </c>
      <c r="AJ20" s="25">
        <f t="shared" si="8"/>
        <v>2.902000102103328</v>
      </c>
      <c r="AK20" s="25">
        <f t="shared" si="8"/>
        <v>3.100960732984293</v>
      </c>
      <c r="AL20" s="25">
        <f t="shared" si="8"/>
        <v>2.959813943028486</v>
      </c>
      <c r="AM20" s="25">
        <f t="shared" si="8"/>
        <v>3.070468487394958</v>
      </c>
      <c r="AN20" s="25">
        <f t="shared" si="8"/>
        <v>1.6630804701868491</v>
      </c>
    </row>
    <row r="21" spans="1:40" s="2" customFormat="1" ht="18.75" customHeight="1" thickBot="1">
      <c r="A21" s="57"/>
      <c r="B21" s="10" t="s">
        <v>0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6" t="s">
        <v>14</v>
      </c>
      <c r="K21" s="26" t="s">
        <v>14</v>
      </c>
      <c r="L21" s="26" t="s">
        <v>14</v>
      </c>
      <c r="M21" s="26" t="s">
        <v>14</v>
      </c>
      <c r="N21" s="26" t="s">
        <v>14</v>
      </c>
      <c r="O21" s="26" t="s">
        <v>14</v>
      </c>
      <c r="P21" s="26" t="s">
        <v>14</v>
      </c>
      <c r="Q21" s="26" t="s">
        <v>14</v>
      </c>
      <c r="R21" s="26" t="s">
        <v>14</v>
      </c>
      <c r="S21" s="26" t="s">
        <v>14</v>
      </c>
      <c r="T21" s="26" t="s">
        <v>14</v>
      </c>
      <c r="U21" s="26" t="s">
        <v>14</v>
      </c>
      <c r="V21" s="26" t="s">
        <v>14</v>
      </c>
      <c r="W21" s="26" t="s">
        <v>14</v>
      </c>
      <c r="X21" s="26" t="s">
        <v>14</v>
      </c>
      <c r="Y21" s="26" t="s">
        <v>14</v>
      </c>
      <c r="Z21" s="26" t="s">
        <v>14</v>
      </c>
      <c r="AA21" s="26" t="s">
        <v>14</v>
      </c>
      <c r="AB21" s="26" t="s">
        <v>14</v>
      </c>
      <c r="AC21" s="26" t="s">
        <v>14</v>
      </c>
      <c r="AD21" s="26" t="s">
        <v>14</v>
      </c>
      <c r="AE21" s="26" t="s">
        <v>14</v>
      </c>
      <c r="AF21" s="26" t="s">
        <v>14</v>
      </c>
      <c r="AG21" s="26" t="s">
        <v>14</v>
      </c>
      <c r="AH21" s="26" t="s">
        <v>14</v>
      </c>
      <c r="AI21" s="26" t="s">
        <v>14</v>
      </c>
      <c r="AJ21" s="26" t="s">
        <v>14</v>
      </c>
      <c r="AK21" s="26" t="s">
        <v>14</v>
      </c>
      <c r="AL21" s="26" t="s">
        <v>14</v>
      </c>
      <c r="AM21" s="26" t="s">
        <v>14</v>
      </c>
      <c r="AN21" s="26" t="s">
        <v>14</v>
      </c>
    </row>
    <row r="22" spans="1:40" s="2" customFormat="1" ht="18.75" customHeight="1" thickTop="1">
      <c r="A22" s="65" t="s">
        <v>93</v>
      </c>
      <c r="B22" s="66" t="s">
        <v>13</v>
      </c>
      <c r="C22" s="67">
        <v>7500</v>
      </c>
      <c r="D22" s="67">
        <v>7500</v>
      </c>
      <c r="E22" s="67">
        <v>7500</v>
      </c>
      <c r="F22" s="67">
        <v>7500</v>
      </c>
      <c r="G22" s="67">
        <v>7500</v>
      </c>
      <c r="H22" s="67">
        <v>7500</v>
      </c>
      <c r="I22" s="67">
        <v>7500</v>
      </c>
      <c r="J22" s="67">
        <v>7500</v>
      </c>
      <c r="K22" s="67">
        <v>7500</v>
      </c>
      <c r="L22" s="67">
        <v>2500</v>
      </c>
      <c r="M22" s="67">
        <v>2500</v>
      </c>
      <c r="N22" s="67">
        <v>2500</v>
      </c>
      <c r="O22" s="67">
        <v>2500</v>
      </c>
      <c r="P22" s="67">
        <v>2500</v>
      </c>
      <c r="Q22" s="67">
        <v>2500</v>
      </c>
      <c r="R22" s="67">
        <v>2500</v>
      </c>
      <c r="S22" s="67">
        <v>2500</v>
      </c>
      <c r="T22" s="67">
        <v>2500</v>
      </c>
      <c r="U22" s="67">
        <v>2500</v>
      </c>
      <c r="V22" s="67">
        <v>2500</v>
      </c>
      <c r="W22" s="67">
        <v>2500</v>
      </c>
      <c r="X22" s="67">
        <v>2500</v>
      </c>
      <c r="Y22" s="67">
        <v>2500</v>
      </c>
      <c r="Z22" s="67">
        <v>2500</v>
      </c>
      <c r="AA22" s="67">
        <v>2500</v>
      </c>
      <c r="AB22" s="67">
        <v>2500</v>
      </c>
      <c r="AC22" s="67">
        <v>2500</v>
      </c>
      <c r="AD22" s="67">
        <v>2500</v>
      </c>
      <c r="AE22" s="67">
        <v>2500</v>
      </c>
      <c r="AF22" s="67">
        <v>2500</v>
      </c>
      <c r="AG22" s="67">
        <v>2500</v>
      </c>
      <c r="AH22" s="67">
        <v>2500</v>
      </c>
      <c r="AI22" s="67">
        <v>2500</v>
      </c>
      <c r="AJ22" s="67">
        <v>2500</v>
      </c>
      <c r="AK22" s="67">
        <v>2500</v>
      </c>
      <c r="AL22" s="67">
        <v>2500</v>
      </c>
      <c r="AM22" s="67">
        <v>2500</v>
      </c>
      <c r="AN22" s="67">
        <v>25000</v>
      </c>
    </row>
    <row r="23" spans="1:40" s="2" customFormat="1" ht="18.75" customHeight="1">
      <c r="A23" s="68"/>
      <c r="B23" s="66" t="s">
        <v>2</v>
      </c>
      <c r="C23" s="67">
        <f>C22/C7/12</f>
        <v>1.374230430958663</v>
      </c>
      <c r="D23" s="67">
        <f aca="true" t="shared" si="9" ref="D23:AN23">D22/D7/12</f>
        <v>1.170631204345383</v>
      </c>
      <c r="E23" s="67">
        <f t="shared" si="9"/>
        <v>1.3542795232936078</v>
      </c>
      <c r="F23" s="67">
        <f t="shared" si="9"/>
        <v>1.5125847047434657</v>
      </c>
      <c r="G23" s="67">
        <f t="shared" si="9"/>
        <v>1.204703161141095</v>
      </c>
      <c r="H23" s="67">
        <f t="shared" si="9"/>
        <v>1.0736986772032295</v>
      </c>
      <c r="I23" s="67">
        <f t="shared" si="9"/>
        <v>0.9425426029256522</v>
      </c>
      <c r="J23" s="67">
        <f t="shared" si="9"/>
        <v>1.1440600402709136</v>
      </c>
      <c r="K23" s="67">
        <f t="shared" si="9"/>
        <v>0.9803921568627452</v>
      </c>
      <c r="L23" s="67">
        <f t="shared" si="9"/>
        <v>0.3146078727474076</v>
      </c>
      <c r="M23" s="67">
        <f t="shared" si="9"/>
        <v>0.3988004083716182</v>
      </c>
      <c r="N23" s="67">
        <f t="shared" si="9"/>
        <v>0.21178543593914134</v>
      </c>
      <c r="O23" s="67">
        <f t="shared" si="9"/>
        <v>0.5212242515219748</v>
      </c>
      <c r="P23" s="67">
        <f t="shared" si="9"/>
        <v>0.24037537017807006</v>
      </c>
      <c r="Q23" s="67">
        <f t="shared" si="9"/>
        <v>0.3616898148148148</v>
      </c>
      <c r="R23" s="67">
        <f t="shared" si="9"/>
        <v>0.35067048196151035</v>
      </c>
      <c r="S23" s="67">
        <f t="shared" si="9"/>
        <v>0.3658179689786362</v>
      </c>
      <c r="T23" s="67">
        <f t="shared" si="9"/>
        <v>0.43684909484867546</v>
      </c>
      <c r="U23" s="67">
        <f t="shared" si="9"/>
        <v>0.43457099151717427</v>
      </c>
      <c r="V23" s="67">
        <f t="shared" si="9"/>
        <v>0.4216420427713688</v>
      </c>
      <c r="W23" s="67">
        <f t="shared" si="9"/>
        <v>0.35642999714856005</v>
      </c>
      <c r="X23" s="67">
        <f t="shared" si="9"/>
        <v>0.4369407158836689</v>
      </c>
      <c r="Y23" s="67">
        <f t="shared" si="9"/>
        <v>0.3470486978732856</v>
      </c>
      <c r="Z23" s="67">
        <f t="shared" si="9"/>
        <v>0.4557718952818493</v>
      </c>
      <c r="AA23" s="67">
        <f t="shared" si="9"/>
        <v>0.35233102204182876</v>
      </c>
      <c r="AB23" s="67">
        <f t="shared" si="9"/>
        <v>0.6772865192891201</v>
      </c>
      <c r="AC23" s="67">
        <f t="shared" si="9"/>
        <v>0.3789256699405845</v>
      </c>
      <c r="AD23" s="67">
        <f t="shared" si="9"/>
        <v>0.3778946731966866</v>
      </c>
      <c r="AE23" s="67">
        <f t="shared" si="9"/>
        <v>0.37335722819593786</v>
      </c>
      <c r="AF23" s="67">
        <f t="shared" si="9"/>
        <v>0.5354236271738199</v>
      </c>
      <c r="AG23" s="67">
        <f t="shared" si="9"/>
        <v>1.211944929222416</v>
      </c>
      <c r="AH23" s="67">
        <f t="shared" si="9"/>
        <v>1.090179661608233</v>
      </c>
      <c r="AI23" s="67">
        <f t="shared" si="9"/>
        <v>1.1396790663749088</v>
      </c>
      <c r="AJ23" s="67">
        <f t="shared" si="9"/>
        <v>0.4254305357021306</v>
      </c>
      <c r="AK23" s="67">
        <f t="shared" si="9"/>
        <v>0.605972464611208</v>
      </c>
      <c r="AL23" s="67">
        <f t="shared" si="9"/>
        <v>0.624687656171914</v>
      </c>
      <c r="AM23" s="67">
        <f t="shared" si="9"/>
        <v>0.2574559235458889</v>
      </c>
      <c r="AN23" s="67">
        <f t="shared" si="9"/>
        <v>0.5553038178248083</v>
      </c>
    </row>
    <row r="24" spans="1:40" s="2" customFormat="1" ht="18.75" customHeight="1" thickBot="1">
      <c r="A24" s="69"/>
      <c r="B24" s="70" t="s">
        <v>0</v>
      </c>
      <c r="C24" s="71" t="s">
        <v>94</v>
      </c>
      <c r="D24" s="71" t="s">
        <v>94</v>
      </c>
      <c r="E24" s="71" t="s">
        <v>94</v>
      </c>
      <c r="F24" s="71" t="s">
        <v>94</v>
      </c>
      <c r="G24" s="71" t="s">
        <v>94</v>
      </c>
      <c r="H24" s="71" t="s">
        <v>94</v>
      </c>
      <c r="I24" s="71" t="s">
        <v>94</v>
      </c>
      <c r="J24" s="71" t="s">
        <v>94</v>
      </c>
      <c r="K24" s="71" t="s">
        <v>94</v>
      </c>
      <c r="L24" s="71" t="s">
        <v>94</v>
      </c>
      <c r="M24" s="71" t="s">
        <v>94</v>
      </c>
      <c r="N24" s="71" t="s">
        <v>94</v>
      </c>
      <c r="O24" s="71" t="s">
        <v>94</v>
      </c>
      <c r="P24" s="71" t="s">
        <v>94</v>
      </c>
      <c r="Q24" s="71" t="s">
        <v>94</v>
      </c>
      <c r="R24" s="71" t="s">
        <v>94</v>
      </c>
      <c r="S24" s="71" t="s">
        <v>94</v>
      </c>
      <c r="T24" s="71" t="s">
        <v>94</v>
      </c>
      <c r="U24" s="71" t="s">
        <v>94</v>
      </c>
      <c r="V24" s="71" t="s">
        <v>94</v>
      </c>
      <c r="W24" s="71" t="s">
        <v>94</v>
      </c>
      <c r="X24" s="71" t="s">
        <v>94</v>
      </c>
      <c r="Y24" s="71" t="s">
        <v>94</v>
      </c>
      <c r="Z24" s="71" t="s">
        <v>94</v>
      </c>
      <c r="AA24" s="71" t="s">
        <v>94</v>
      </c>
      <c r="AB24" s="71" t="s">
        <v>94</v>
      </c>
      <c r="AC24" s="71" t="s">
        <v>94</v>
      </c>
      <c r="AD24" s="71" t="s">
        <v>94</v>
      </c>
      <c r="AE24" s="71" t="s">
        <v>94</v>
      </c>
      <c r="AF24" s="71" t="s">
        <v>94</v>
      </c>
      <c r="AG24" s="71" t="s">
        <v>94</v>
      </c>
      <c r="AH24" s="71" t="s">
        <v>94</v>
      </c>
      <c r="AI24" s="71" t="s">
        <v>94</v>
      </c>
      <c r="AJ24" s="71" t="s">
        <v>94</v>
      </c>
      <c r="AK24" s="71" t="s">
        <v>94</v>
      </c>
      <c r="AL24" s="71" t="s">
        <v>94</v>
      </c>
      <c r="AM24" s="71" t="s">
        <v>94</v>
      </c>
      <c r="AN24" s="71" t="s">
        <v>94</v>
      </c>
    </row>
    <row r="25" spans="1:40" s="2" customFormat="1" ht="18.75" customHeight="1" thickTop="1">
      <c r="A25" s="55" t="s">
        <v>18</v>
      </c>
      <c r="B25" s="8" t="s">
        <v>5</v>
      </c>
      <c r="C25" s="31">
        <f>C8*0.7%</f>
        <v>3.1835999999999998</v>
      </c>
      <c r="D25" s="31">
        <f>D8*0.7%</f>
        <v>3.7372999999999994</v>
      </c>
      <c r="E25" s="31">
        <f>E8*0.7%</f>
        <v>3.2304999999999997</v>
      </c>
      <c r="F25" s="31">
        <f>F8*0.5%</f>
        <v>2.066</v>
      </c>
      <c r="G25" s="31">
        <f>G8*0.7%</f>
        <v>3.6315999999999993</v>
      </c>
      <c r="H25" s="31">
        <f>H8*0.7%</f>
        <v>4.0747</v>
      </c>
      <c r="I25" s="31">
        <f>I8*0.7%</f>
        <v>4.641699999999999</v>
      </c>
      <c r="J25" s="31">
        <f>J8*0.7%</f>
        <v>3.824099999999999</v>
      </c>
      <c r="K25" s="31">
        <f>K8*0.7%</f>
        <v>4.4624999999999995</v>
      </c>
      <c r="L25" s="31">
        <f>L8*0.7%</f>
        <v>4.6354</v>
      </c>
      <c r="M25" s="31">
        <f>M8*0.7%</f>
        <v>3.6567999999999996</v>
      </c>
      <c r="N25" s="31">
        <f>N8*0.7%</f>
        <v>6.8858999999999995</v>
      </c>
      <c r="O25" s="31">
        <f>O8*0.7%</f>
        <v>2.7979</v>
      </c>
      <c r="P25" s="31">
        <f>P8*0.7%</f>
        <v>6.0668999999999995</v>
      </c>
      <c r="Q25" s="31">
        <f>Q8*0.7%</f>
        <v>4.032</v>
      </c>
      <c r="R25" s="31">
        <f>R8*0.7%</f>
        <v>4.1587</v>
      </c>
      <c r="S25" s="31">
        <f>S8*0.7%</f>
        <v>3.9864999999999995</v>
      </c>
      <c r="T25" s="31">
        <f>T8*0.7%</f>
        <v>3.3382999999999994</v>
      </c>
      <c r="U25" s="31">
        <f>U8*0.7%</f>
        <v>3.3557999999999995</v>
      </c>
      <c r="V25" s="31">
        <f>V8*0.7%</f>
        <v>3.4587</v>
      </c>
      <c r="W25" s="31">
        <f>W8*0.7%</f>
        <v>4.0915</v>
      </c>
      <c r="X25" s="31">
        <f>X8*0.4%</f>
        <v>1.9072</v>
      </c>
      <c r="Y25" s="31">
        <f>Y8*0.7%</f>
        <v>4.202099999999999</v>
      </c>
      <c r="Z25" s="31">
        <f>Z8*0.7%</f>
        <v>3.1997</v>
      </c>
      <c r="AA25" s="31">
        <f>AA8*0.7%</f>
        <v>4.139099999999999</v>
      </c>
      <c r="AB25" s="31">
        <f>AB8*0.7%</f>
        <v>2.1532</v>
      </c>
      <c r="AC25" s="31">
        <f>AC8*0.7%</f>
        <v>3.8485999999999994</v>
      </c>
      <c r="AD25" s="31">
        <f>AD8*0.7%</f>
        <v>3.8590999999999993</v>
      </c>
      <c r="AE25" s="31">
        <f>AE8*0.7%</f>
        <v>3.9059999999999997</v>
      </c>
      <c r="AF25" s="31">
        <f>AF8*0.7%</f>
        <v>2.7237</v>
      </c>
      <c r="AG25" s="31">
        <f>AG8*0.7%</f>
        <v>1.2032999999999998</v>
      </c>
      <c r="AH25" s="31">
        <f>AH8*0.7%</f>
        <v>1.3377</v>
      </c>
      <c r="AI25" s="31">
        <f>AI8*0.7%</f>
        <v>1.2795999999999998</v>
      </c>
      <c r="AJ25" s="31">
        <f>AJ8*0.7%</f>
        <v>3.4278999999999997</v>
      </c>
      <c r="AK25" s="31">
        <f>AK8*0.7%</f>
        <v>2.4065999999999996</v>
      </c>
      <c r="AL25" s="31">
        <f>AL8*0.7%</f>
        <v>2.3345</v>
      </c>
      <c r="AM25" s="31">
        <f>AM8*0.7%</f>
        <v>5.6644</v>
      </c>
      <c r="AN25" s="31">
        <f>AN8*5%</f>
        <v>187.585</v>
      </c>
    </row>
    <row r="26" spans="1:40" s="2" customFormat="1" ht="18.75" customHeight="1">
      <c r="A26" s="56"/>
      <c r="B26" s="9" t="s">
        <v>13</v>
      </c>
      <c r="C26" s="29">
        <f>45.32*C25</f>
        <v>144.28075199999998</v>
      </c>
      <c r="D26" s="29">
        <f>45.32*D25</f>
        <v>169.37443599999997</v>
      </c>
      <c r="E26" s="29">
        <f>45.32*E25</f>
        <v>146.40625999999997</v>
      </c>
      <c r="F26" s="29">
        <f>45.32*F25</f>
        <v>93.63112</v>
      </c>
      <c r="G26" s="29">
        <f>45.32*G25</f>
        <v>164.58411199999998</v>
      </c>
      <c r="H26" s="29">
        <f aca="true" t="shared" si="10" ref="H26:AN26">45.32*H25</f>
        <v>184.665404</v>
      </c>
      <c r="I26" s="29">
        <f t="shared" si="10"/>
        <v>210.36184399999996</v>
      </c>
      <c r="J26" s="29">
        <f t="shared" si="10"/>
        <v>173.30821199999997</v>
      </c>
      <c r="K26" s="29">
        <f t="shared" si="10"/>
        <v>202.24049999999997</v>
      </c>
      <c r="L26" s="29">
        <f t="shared" si="10"/>
        <v>210.076328</v>
      </c>
      <c r="M26" s="29">
        <f t="shared" si="10"/>
        <v>165.72617599999998</v>
      </c>
      <c r="N26" s="29">
        <f t="shared" si="10"/>
        <v>312.068988</v>
      </c>
      <c r="O26" s="29">
        <f t="shared" si="10"/>
        <v>126.800828</v>
      </c>
      <c r="P26" s="29">
        <f t="shared" si="10"/>
        <v>274.951908</v>
      </c>
      <c r="Q26" s="29">
        <f t="shared" si="10"/>
        <v>182.73024</v>
      </c>
      <c r="R26" s="29">
        <f t="shared" si="10"/>
        <v>188.47228399999997</v>
      </c>
      <c r="S26" s="29">
        <f t="shared" si="10"/>
        <v>180.66817999999998</v>
      </c>
      <c r="T26" s="29">
        <f t="shared" si="10"/>
        <v>151.29175599999996</v>
      </c>
      <c r="U26" s="29">
        <f t="shared" si="10"/>
        <v>152.08485599999997</v>
      </c>
      <c r="V26" s="29">
        <f t="shared" si="10"/>
        <v>156.74828399999998</v>
      </c>
      <c r="W26" s="29">
        <f t="shared" si="10"/>
        <v>185.42678</v>
      </c>
      <c r="X26" s="29">
        <f t="shared" si="10"/>
        <v>86.434304</v>
      </c>
      <c r="Y26" s="29">
        <f t="shared" si="10"/>
        <v>190.43917199999996</v>
      </c>
      <c r="Z26" s="29">
        <f t="shared" si="10"/>
        <v>145.010404</v>
      </c>
      <c r="AA26" s="29">
        <f t="shared" si="10"/>
        <v>187.58401199999997</v>
      </c>
      <c r="AB26" s="29">
        <f t="shared" si="10"/>
        <v>97.583024</v>
      </c>
      <c r="AC26" s="29">
        <f t="shared" si="10"/>
        <v>174.41855199999998</v>
      </c>
      <c r="AD26" s="29">
        <f t="shared" si="10"/>
        <v>174.89441199999996</v>
      </c>
      <c r="AE26" s="29">
        <f t="shared" si="10"/>
        <v>177.01991999999998</v>
      </c>
      <c r="AF26" s="29">
        <f t="shared" si="10"/>
        <v>123.438084</v>
      </c>
      <c r="AG26" s="29">
        <f t="shared" si="10"/>
        <v>54.53355599999999</v>
      </c>
      <c r="AH26" s="29">
        <f t="shared" si="10"/>
        <v>60.62456399999999</v>
      </c>
      <c r="AI26" s="29">
        <f t="shared" si="10"/>
        <v>57.991471999999995</v>
      </c>
      <c r="AJ26" s="29">
        <f t="shared" si="10"/>
        <v>155.35242799999997</v>
      </c>
      <c r="AK26" s="29">
        <f t="shared" si="10"/>
        <v>109.06711199999998</v>
      </c>
      <c r="AL26" s="29">
        <f t="shared" si="10"/>
        <v>105.79954</v>
      </c>
      <c r="AM26" s="29">
        <f t="shared" si="10"/>
        <v>256.710608</v>
      </c>
      <c r="AN26" s="29">
        <f t="shared" si="10"/>
        <v>8501.352200000001</v>
      </c>
    </row>
    <row r="27" spans="1:40" s="2" customFormat="1" ht="18.75" customHeight="1">
      <c r="A27" s="56"/>
      <c r="B27" s="9" t="s">
        <v>2</v>
      </c>
      <c r="C27" s="29">
        <f>C26/C7/12</f>
        <v>0.026436666666666664</v>
      </c>
      <c r="D27" s="29">
        <f>D26/D7/12</f>
        <v>0.026436666666666664</v>
      </c>
      <c r="E27" s="29">
        <f>E26/E7/12</f>
        <v>0.026436666666666664</v>
      </c>
      <c r="F27" s="29">
        <f>F26/F7/12</f>
        <v>0.018883333333333332</v>
      </c>
      <c r="G27" s="29">
        <f>G26/G7/12</f>
        <v>0.026436666666666664</v>
      </c>
      <c r="H27" s="29">
        <f>H26/H7/12</f>
        <v>0.026436666666666664</v>
      </c>
      <c r="I27" s="29">
        <f>I26/I7/12</f>
        <v>0.02643666666666666</v>
      </c>
      <c r="J27" s="29">
        <f>J26/J7/12</f>
        <v>0.026436666666666664</v>
      </c>
      <c r="K27" s="29">
        <f>K26/K7/12</f>
        <v>0.026436666666666664</v>
      </c>
      <c r="L27" s="29">
        <f>L26/L7/12</f>
        <v>0.026436666666666664</v>
      </c>
      <c r="M27" s="29">
        <f>M26/M7/12</f>
        <v>0.026436666666666664</v>
      </c>
      <c r="N27" s="29">
        <f>N26/N7/12</f>
        <v>0.026436666666666664</v>
      </c>
      <c r="O27" s="29">
        <f>O26/O7/12</f>
        <v>0.026436666666666667</v>
      </c>
      <c r="P27" s="29">
        <f>P26/P7/12</f>
        <v>0.026436666666666664</v>
      </c>
      <c r="Q27" s="29">
        <f>Q26/Q7/12</f>
        <v>0.026436666666666667</v>
      </c>
      <c r="R27" s="29">
        <f>R26/R7/12</f>
        <v>0.026436666666666664</v>
      </c>
      <c r="S27" s="29">
        <f>S26/S7/12</f>
        <v>0.026436666666666664</v>
      </c>
      <c r="T27" s="29">
        <f>T26/T7/12</f>
        <v>0.026436666666666664</v>
      </c>
      <c r="U27" s="29">
        <f>U26/U7/12</f>
        <v>0.026436666666666664</v>
      </c>
      <c r="V27" s="29">
        <f>V26/V7/12</f>
        <v>0.026436666666666664</v>
      </c>
      <c r="W27" s="29">
        <f>W26/W7/12</f>
        <v>0.026436666666666667</v>
      </c>
      <c r="X27" s="29">
        <f>X26/X7/12</f>
        <v>0.015106666666666666</v>
      </c>
      <c r="Y27" s="29">
        <f>Y26/Y7/12</f>
        <v>0.026436666666666664</v>
      </c>
      <c r="Z27" s="29">
        <f>Z26/Z7/12</f>
        <v>0.026436666666666664</v>
      </c>
      <c r="AA27" s="29">
        <f>AA26/AA7/12</f>
        <v>0.026436666666666664</v>
      </c>
      <c r="AB27" s="29">
        <f>AB26/AB7/12</f>
        <v>0.026436666666666664</v>
      </c>
      <c r="AC27" s="29">
        <f>AC26/AC7/12</f>
        <v>0.026436666666666664</v>
      </c>
      <c r="AD27" s="29">
        <f>AD26/AD7/12</f>
        <v>0.026436666666666664</v>
      </c>
      <c r="AE27" s="29">
        <f>AE26/AE7/12</f>
        <v>0.026436666666666664</v>
      </c>
      <c r="AF27" s="29">
        <f>AF26/AF7/12</f>
        <v>0.026436666666666664</v>
      </c>
      <c r="AG27" s="29">
        <f>AG26/AG7/12</f>
        <v>0.02643666666666666</v>
      </c>
      <c r="AH27" s="29">
        <f>AH26/AH7/12</f>
        <v>0.026436666666666664</v>
      </c>
      <c r="AI27" s="29">
        <f>AI26/AI7/12</f>
        <v>0.026436666666666664</v>
      </c>
      <c r="AJ27" s="29">
        <f>AJ26/AJ7/12</f>
        <v>0.026436666666666664</v>
      </c>
      <c r="AK27" s="29">
        <f>AK26/AK7/12</f>
        <v>0.02643666666666666</v>
      </c>
      <c r="AL27" s="29">
        <f>AL26/AL7/12</f>
        <v>0.026436666666666664</v>
      </c>
      <c r="AM27" s="29">
        <f>AM26/AM7/12</f>
        <v>0.026436666666666664</v>
      </c>
      <c r="AN27" s="29">
        <f>AN26/AN7/12</f>
        <v>0.18883333333333338</v>
      </c>
    </row>
    <row r="28" spans="1:40" s="2" customFormat="1" ht="18.75" customHeight="1" thickBot="1">
      <c r="A28" s="57"/>
      <c r="B28" s="10" t="s">
        <v>0</v>
      </c>
      <c r="C28" s="26" t="s">
        <v>14</v>
      </c>
      <c r="D28" s="26" t="s">
        <v>14</v>
      </c>
      <c r="E28" s="26" t="s">
        <v>14</v>
      </c>
      <c r="F28" s="26" t="s">
        <v>14</v>
      </c>
      <c r="G28" s="26" t="s">
        <v>14</v>
      </c>
      <c r="H28" s="26" t="s">
        <v>14</v>
      </c>
      <c r="I28" s="26" t="s">
        <v>14</v>
      </c>
      <c r="J28" s="26" t="s">
        <v>14</v>
      </c>
      <c r="K28" s="26" t="s">
        <v>14</v>
      </c>
      <c r="L28" s="26" t="s">
        <v>14</v>
      </c>
      <c r="M28" s="26" t="s">
        <v>14</v>
      </c>
      <c r="N28" s="26" t="s">
        <v>14</v>
      </c>
      <c r="O28" s="26" t="s">
        <v>14</v>
      </c>
      <c r="P28" s="26" t="s">
        <v>14</v>
      </c>
      <c r="Q28" s="26" t="s">
        <v>14</v>
      </c>
      <c r="R28" s="26" t="s">
        <v>14</v>
      </c>
      <c r="S28" s="26" t="s">
        <v>14</v>
      </c>
      <c r="T28" s="26" t="s">
        <v>14</v>
      </c>
      <c r="U28" s="26" t="s">
        <v>14</v>
      </c>
      <c r="V28" s="26" t="s">
        <v>14</v>
      </c>
      <c r="W28" s="26" t="s">
        <v>14</v>
      </c>
      <c r="X28" s="26" t="s">
        <v>14</v>
      </c>
      <c r="Y28" s="26" t="s">
        <v>14</v>
      </c>
      <c r="Z28" s="26" t="s">
        <v>14</v>
      </c>
      <c r="AA28" s="26" t="s">
        <v>14</v>
      </c>
      <c r="AB28" s="26" t="s">
        <v>14</v>
      </c>
      <c r="AC28" s="26" t="s">
        <v>14</v>
      </c>
      <c r="AD28" s="26" t="s">
        <v>14</v>
      </c>
      <c r="AE28" s="26" t="s">
        <v>14</v>
      </c>
      <c r="AF28" s="26" t="s">
        <v>14</v>
      </c>
      <c r="AG28" s="26" t="s">
        <v>14</v>
      </c>
      <c r="AH28" s="26" t="s">
        <v>14</v>
      </c>
      <c r="AI28" s="26" t="s">
        <v>14</v>
      </c>
      <c r="AJ28" s="26" t="s">
        <v>14</v>
      </c>
      <c r="AK28" s="26" t="s">
        <v>14</v>
      </c>
      <c r="AL28" s="26" t="s">
        <v>14</v>
      </c>
      <c r="AM28" s="26" t="s">
        <v>14</v>
      </c>
      <c r="AN28" s="26" t="s">
        <v>14</v>
      </c>
    </row>
    <row r="29" spans="1:40" s="16" customFormat="1" ht="18.75" customHeight="1" thickTop="1">
      <c r="A29" s="55" t="s">
        <v>19</v>
      </c>
      <c r="B29" s="11" t="s">
        <v>15</v>
      </c>
      <c r="C29" s="32" t="s">
        <v>21</v>
      </c>
      <c r="D29" s="32" t="s">
        <v>21</v>
      </c>
      <c r="E29" s="32" t="s">
        <v>21</v>
      </c>
      <c r="F29" s="32" t="s">
        <v>21</v>
      </c>
      <c r="G29" s="32" t="s">
        <v>22</v>
      </c>
      <c r="H29" s="32" t="s">
        <v>32</v>
      </c>
      <c r="I29" s="32" t="s">
        <v>32</v>
      </c>
      <c r="J29" s="32" t="s">
        <v>33</v>
      </c>
      <c r="K29" s="32" t="s">
        <v>30</v>
      </c>
      <c r="L29" s="32" t="s">
        <v>21</v>
      </c>
      <c r="M29" s="32" t="s">
        <v>23</v>
      </c>
      <c r="N29" s="32" t="s">
        <v>21</v>
      </c>
      <c r="O29" s="32" t="s">
        <v>21</v>
      </c>
      <c r="P29" s="32" t="s">
        <v>21</v>
      </c>
      <c r="Q29" s="32" t="s">
        <v>21</v>
      </c>
      <c r="R29" s="32" t="s">
        <v>21</v>
      </c>
      <c r="S29" s="32" t="s">
        <v>21</v>
      </c>
      <c r="T29" s="32" t="s">
        <v>22</v>
      </c>
      <c r="U29" s="32" t="s">
        <v>22</v>
      </c>
      <c r="V29" s="32" t="s">
        <v>22</v>
      </c>
      <c r="W29" s="32" t="s">
        <v>32</v>
      </c>
      <c r="X29" s="32" t="s">
        <v>31</v>
      </c>
      <c r="Y29" s="32" t="s">
        <v>32</v>
      </c>
      <c r="Z29" s="32" t="s">
        <v>28</v>
      </c>
      <c r="AA29" s="32" t="s">
        <v>32</v>
      </c>
      <c r="AB29" s="32" t="s">
        <v>27</v>
      </c>
      <c r="AC29" s="32" t="s">
        <v>40</v>
      </c>
      <c r="AD29" s="32" t="s">
        <v>29</v>
      </c>
      <c r="AE29" s="32" t="s">
        <v>40</v>
      </c>
      <c r="AF29" s="32" t="s">
        <v>30</v>
      </c>
      <c r="AG29" s="32" t="s">
        <v>25</v>
      </c>
      <c r="AH29" s="32" t="s">
        <v>26</v>
      </c>
      <c r="AI29" s="32" t="s">
        <v>26</v>
      </c>
      <c r="AJ29" s="32" t="s">
        <v>22</v>
      </c>
      <c r="AK29" s="32" t="s">
        <v>22</v>
      </c>
      <c r="AL29" s="32" t="s">
        <v>23</v>
      </c>
      <c r="AM29" s="32" t="s">
        <v>22</v>
      </c>
      <c r="AN29" s="32" t="s">
        <v>21</v>
      </c>
    </row>
    <row r="30" spans="1:40" s="2" customFormat="1" ht="18.75" customHeight="1">
      <c r="A30" s="56"/>
      <c r="B30" s="13" t="s">
        <v>4</v>
      </c>
      <c r="C30" s="33">
        <f>C29*8%</f>
        <v>0</v>
      </c>
      <c r="D30" s="33">
        <f>D29*8%</f>
        <v>0</v>
      </c>
      <c r="E30" s="33">
        <f>E29*8%</f>
        <v>0</v>
      </c>
      <c r="F30" s="33">
        <f>F29*8%</f>
        <v>0</v>
      </c>
      <c r="G30" s="33">
        <f>G29*8%</f>
        <v>0.96</v>
      </c>
      <c r="H30" s="33">
        <f aca="true" t="shared" si="11" ref="H30:AN30">H29*8%</f>
        <v>1.92</v>
      </c>
      <c r="I30" s="33">
        <f t="shared" si="11"/>
        <v>1.92</v>
      </c>
      <c r="J30" s="33">
        <f t="shared" si="11"/>
        <v>2</v>
      </c>
      <c r="K30" s="33">
        <f t="shared" si="11"/>
        <v>1.44</v>
      </c>
      <c r="L30" s="33">
        <f t="shared" si="11"/>
        <v>0</v>
      </c>
      <c r="M30" s="33">
        <f t="shared" si="11"/>
        <v>1.28</v>
      </c>
      <c r="N30" s="33">
        <f t="shared" si="11"/>
        <v>0</v>
      </c>
      <c r="O30" s="33">
        <f t="shared" si="11"/>
        <v>0</v>
      </c>
      <c r="P30" s="33">
        <f t="shared" si="11"/>
        <v>0</v>
      </c>
      <c r="Q30" s="33">
        <f t="shared" si="11"/>
        <v>0</v>
      </c>
      <c r="R30" s="33">
        <f t="shared" si="11"/>
        <v>0</v>
      </c>
      <c r="S30" s="33">
        <f t="shared" si="11"/>
        <v>0</v>
      </c>
      <c r="T30" s="33">
        <f t="shared" si="11"/>
        <v>0.96</v>
      </c>
      <c r="U30" s="33">
        <f t="shared" si="11"/>
        <v>0.96</v>
      </c>
      <c r="V30" s="33">
        <f t="shared" si="11"/>
        <v>0.96</v>
      </c>
      <c r="W30" s="33">
        <f t="shared" si="11"/>
        <v>1.92</v>
      </c>
      <c r="X30" s="33">
        <f t="shared" si="11"/>
        <v>1.76</v>
      </c>
      <c r="Y30" s="33">
        <f t="shared" si="11"/>
        <v>1.92</v>
      </c>
      <c r="Z30" s="33">
        <f t="shared" si="11"/>
        <v>1.12</v>
      </c>
      <c r="AA30" s="33">
        <f t="shared" si="11"/>
        <v>1.92</v>
      </c>
      <c r="AB30" s="33">
        <f t="shared" si="11"/>
        <v>0.72</v>
      </c>
      <c r="AC30" s="33">
        <f t="shared" si="11"/>
        <v>2.16</v>
      </c>
      <c r="AD30" s="33">
        <f t="shared" si="11"/>
        <v>1.36</v>
      </c>
      <c r="AE30" s="33">
        <f t="shared" si="11"/>
        <v>2.16</v>
      </c>
      <c r="AF30" s="33">
        <f t="shared" si="11"/>
        <v>1.44</v>
      </c>
      <c r="AG30" s="33">
        <f t="shared" si="11"/>
        <v>0.32</v>
      </c>
      <c r="AH30" s="33">
        <f t="shared" si="11"/>
        <v>0.48</v>
      </c>
      <c r="AI30" s="33">
        <f t="shared" si="11"/>
        <v>0.48</v>
      </c>
      <c r="AJ30" s="33">
        <f t="shared" si="11"/>
        <v>0.96</v>
      </c>
      <c r="AK30" s="33">
        <f t="shared" si="11"/>
        <v>0.96</v>
      </c>
      <c r="AL30" s="33">
        <f t="shared" si="11"/>
        <v>1.28</v>
      </c>
      <c r="AM30" s="33">
        <f t="shared" si="11"/>
        <v>0.96</v>
      </c>
      <c r="AN30" s="33">
        <f t="shared" si="11"/>
        <v>0</v>
      </c>
    </row>
    <row r="31" spans="1:40" s="2" customFormat="1" ht="18.75" customHeight="1">
      <c r="A31" s="56"/>
      <c r="B31" s="14" t="s">
        <v>1</v>
      </c>
      <c r="C31" s="30">
        <f>C30*1209.48</f>
        <v>0</v>
      </c>
      <c r="D31" s="30">
        <f>D30*1209.48</f>
        <v>0</v>
      </c>
      <c r="E31" s="30">
        <f>E30*1209.48</f>
        <v>0</v>
      </c>
      <c r="F31" s="30">
        <f>F30*1209.48</f>
        <v>0</v>
      </c>
      <c r="G31" s="30">
        <f>G30*1209.48</f>
        <v>1161.1008</v>
      </c>
      <c r="H31" s="30">
        <f aca="true" t="shared" si="12" ref="H31:AN31">H30*1209.48</f>
        <v>2322.2016</v>
      </c>
      <c r="I31" s="30">
        <f t="shared" si="12"/>
        <v>2322.2016</v>
      </c>
      <c r="J31" s="30">
        <f t="shared" si="12"/>
        <v>2418.96</v>
      </c>
      <c r="K31" s="30">
        <f t="shared" si="12"/>
        <v>1741.6512</v>
      </c>
      <c r="L31" s="30">
        <f t="shared" si="12"/>
        <v>0</v>
      </c>
      <c r="M31" s="30">
        <f t="shared" si="12"/>
        <v>1548.1344000000001</v>
      </c>
      <c r="N31" s="30">
        <f t="shared" si="12"/>
        <v>0</v>
      </c>
      <c r="O31" s="30">
        <f t="shared" si="12"/>
        <v>0</v>
      </c>
      <c r="P31" s="30">
        <f t="shared" si="12"/>
        <v>0</v>
      </c>
      <c r="Q31" s="30">
        <f t="shared" si="12"/>
        <v>0</v>
      </c>
      <c r="R31" s="30">
        <f t="shared" si="12"/>
        <v>0</v>
      </c>
      <c r="S31" s="30">
        <f t="shared" si="12"/>
        <v>0</v>
      </c>
      <c r="T31" s="30">
        <f t="shared" si="12"/>
        <v>1161.1008</v>
      </c>
      <c r="U31" s="30">
        <f t="shared" si="12"/>
        <v>1161.1008</v>
      </c>
      <c r="V31" s="30">
        <f t="shared" si="12"/>
        <v>1161.1008</v>
      </c>
      <c r="W31" s="30">
        <f t="shared" si="12"/>
        <v>2322.2016</v>
      </c>
      <c r="X31" s="30">
        <f t="shared" si="12"/>
        <v>2128.6848</v>
      </c>
      <c r="Y31" s="30">
        <f t="shared" si="12"/>
        <v>2322.2016</v>
      </c>
      <c r="Z31" s="30">
        <f t="shared" si="12"/>
        <v>1354.6176</v>
      </c>
      <c r="AA31" s="30">
        <f t="shared" si="12"/>
        <v>2322.2016</v>
      </c>
      <c r="AB31" s="30">
        <f t="shared" si="12"/>
        <v>870.8256</v>
      </c>
      <c r="AC31" s="30">
        <f t="shared" si="12"/>
        <v>2612.4768000000004</v>
      </c>
      <c r="AD31" s="30">
        <f t="shared" si="12"/>
        <v>1644.8928</v>
      </c>
      <c r="AE31" s="30">
        <f t="shared" si="12"/>
        <v>2612.4768000000004</v>
      </c>
      <c r="AF31" s="30">
        <f t="shared" si="12"/>
        <v>1741.6512</v>
      </c>
      <c r="AG31" s="30">
        <f t="shared" si="12"/>
        <v>387.03360000000004</v>
      </c>
      <c r="AH31" s="30">
        <f t="shared" si="12"/>
        <v>580.5504</v>
      </c>
      <c r="AI31" s="30">
        <f t="shared" si="12"/>
        <v>580.5504</v>
      </c>
      <c r="AJ31" s="30">
        <f t="shared" si="12"/>
        <v>1161.1008</v>
      </c>
      <c r="AK31" s="30">
        <f t="shared" si="12"/>
        <v>1161.1008</v>
      </c>
      <c r="AL31" s="30">
        <f t="shared" si="12"/>
        <v>1548.1344000000001</v>
      </c>
      <c r="AM31" s="30">
        <f t="shared" si="12"/>
        <v>1161.1008</v>
      </c>
      <c r="AN31" s="30">
        <f t="shared" si="12"/>
        <v>0</v>
      </c>
    </row>
    <row r="32" spans="1:40" s="2" customFormat="1" ht="18.75" customHeight="1">
      <c r="A32" s="56"/>
      <c r="B32" s="14" t="s">
        <v>2</v>
      </c>
      <c r="C32" s="25">
        <f>C31/C7</f>
        <v>0</v>
      </c>
      <c r="D32" s="25">
        <f>D31/D7</f>
        <v>0</v>
      </c>
      <c r="E32" s="25">
        <f>E31/E7</f>
        <v>0</v>
      </c>
      <c r="F32" s="25">
        <f>F31/F7</f>
        <v>0</v>
      </c>
      <c r="G32" s="25">
        <f>G31/G7</f>
        <v>2.2380508866615267</v>
      </c>
      <c r="H32" s="25">
        <f>H31/H7</f>
        <v>3.989351657790757</v>
      </c>
      <c r="I32" s="25">
        <f>I31/I7</f>
        <v>3.5020383049313826</v>
      </c>
      <c r="J32" s="25">
        <f>J31/J7</f>
        <v>4.427896760021967</v>
      </c>
      <c r="K32" s="25">
        <f>K31/K7</f>
        <v>2.7320018823529413</v>
      </c>
      <c r="L32" s="25">
        <f>L31/L7</f>
        <v>0</v>
      </c>
      <c r="M32" s="25">
        <f>M31/M7</f>
        <v>2.963503828483921</v>
      </c>
      <c r="N32" s="25">
        <f>N31/N7</f>
        <v>0</v>
      </c>
      <c r="O32" s="25">
        <f>O31/O7</f>
        <v>0</v>
      </c>
      <c r="P32" s="25">
        <f>P31/P7</f>
        <v>0</v>
      </c>
      <c r="Q32" s="25">
        <f>Q31/Q7</f>
        <v>0</v>
      </c>
      <c r="R32" s="25">
        <f>R31/R7</f>
        <v>0</v>
      </c>
      <c r="S32" s="25">
        <f>S31/S7</f>
        <v>0</v>
      </c>
      <c r="T32" s="25">
        <f>T31/T7</f>
        <v>2.4346840008387503</v>
      </c>
      <c r="U32" s="25">
        <f>U31/U7</f>
        <v>2.4219874843554443</v>
      </c>
      <c r="V32" s="25">
        <f>V31/V7</f>
        <v>2.3499307832422582</v>
      </c>
      <c r="W32" s="25">
        <f>W31/W7</f>
        <v>3.972971086398631</v>
      </c>
      <c r="X32" s="25">
        <f>X31/X7</f>
        <v>4.464523489932886</v>
      </c>
      <c r="Y32" s="25">
        <f>Y31/Y7</f>
        <v>3.86840179910045</v>
      </c>
      <c r="Z32" s="25">
        <f>Z31/Z7</f>
        <v>2.9635038284839204</v>
      </c>
      <c r="AA32" s="25">
        <f>AA31/AA7</f>
        <v>3.927281582952816</v>
      </c>
      <c r="AB32" s="25">
        <f>AB31/AB7</f>
        <v>2.8310325097529256</v>
      </c>
      <c r="AC32" s="25">
        <f>AC31/AC7</f>
        <v>4.751685703892326</v>
      </c>
      <c r="AD32" s="25">
        <f>AD31/AD7</f>
        <v>2.9836618900779976</v>
      </c>
      <c r="AE32" s="25">
        <f>AE31/AE7</f>
        <v>4.681858064516129</v>
      </c>
      <c r="AF32" s="25">
        <f>AF31/AF7</f>
        <v>4.476101773323053</v>
      </c>
      <c r="AG32" s="25">
        <f>AG31/AG7</f>
        <v>2.2515043630017453</v>
      </c>
      <c r="AH32" s="25">
        <f>AH31/AH7</f>
        <v>3.037940345368917</v>
      </c>
      <c r="AI32" s="25">
        <f>AI31/AI7</f>
        <v>3.175877461706783</v>
      </c>
      <c r="AJ32" s="25">
        <f>AJ31/AJ7</f>
        <v>2.371045129671227</v>
      </c>
      <c r="AK32" s="25">
        <f>AK31/AK7</f>
        <v>3.3772565445026177</v>
      </c>
      <c r="AL32" s="25">
        <f>AL31/AL7</f>
        <v>4.64208215892054</v>
      </c>
      <c r="AM32" s="25">
        <f>AM31/AM7</f>
        <v>1.434874938210578</v>
      </c>
      <c r="AN32" s="25">
        <f>AN31/AN7</f>
        <v>0</v>
      </c>
    </row>
    <row r="33" spans="1:40" s="2" customFormat="1" ht="18.75" customHeight="1" thickBot="1">
      <c r="A33" s="57"/>
      <c r="B33" s="10" t="s">
        <v>0</v>
      </c>
      <c r="C33" s="26" t="s">
        <v>14</v>
      </c>
      <c r="D33" s="26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6" t="s">
        <v>14</v>
      </c>
      <c r="J33" s="26" t="s">
        <v>14</v>
      </c>
      <c r="K33" s="26" t="s">
        <v>14</v>
      </c>
      <c r="L33" s="26" t="s">
        <v>14</v>
      </c>
      <c r="M33" s="26" t="s">
        <v>14</v>
      </c>
      <c r="N33" s="26" t="s">
        <v>14</v>
      </c>
      <c r="O33" s="26" t="s">
        <v>14</v>
      </c>
      <c r="P33" s="26" t="s">
        <v>14</v>
      </c>
      <c r="Q33" s="26" t="s">
        <v>14</v>
      </c>
      <c r="R33" s="26" t="s">
        <v>14</v>
      </c>
      <c r="S33" s="26" t="s">
        <v>14</v>
      </c>
      <c r="T33" s="26" t="s">
        <v>14</v>
      </c>
      <c r="U33" s="26" t="s">
        <v>14</v>
      </c>
      <c r="V33" s="26" t="s">
        <v>14</v>
      </c>
      <c r="W33" s="26" t="s">
        <v>14</v>
      </c>
      <c r="X33" s="26" t="s">
        <v>14</v>
      </c>
      <c r="Y33" s="26" t="s">
        <v>14</v>
      </c>
      <c r="Z33" s="26" t="s">
        <v>14</v>
      </c>
      <c r="AA33" s="26" t="s">
        <v>14</v>
      </c>
      <c r="AB33" s="26" t="s">
        <v>14</v>
      </c>
      <c r="AC33" s="26" t="s">
        <v>14</v>
      </c>
      <c r="AD33" s="26" t="s">
        <v>14</v>
      </c>
      <c r="AE33" s="26" t="s">
        <v>14</v>
      </c>
      <c r="AF33" s="26" t="s">
        <v>14</v>
      </c>
      <c r="AG33" s="26" t="s">
        <v>14</v>
      </c>
      <c r="AH33" s="26" t="s">
        <v>14</v>
      </c>
      <c r="AI33" s="26" t="s">
        <v>14</v>
      </c>
      <c r="AJ33" s="26" t="s">
        <v>14</v>
      </c>
      <c r="AK33" s="26" t="s">
        <v>14</v>
      </c>
      <c r="AL33" s="26" t="s">
        <v>14</v>
      </c>
      <c r="AM33" s="26" t="s">
        <v>14</v>
      </c>
      <c r="AN33" s="26" t="s">
        <v>14</v>
      </c>
    </row>
    <row r="34" spans="1:40" s="7" customFormat="1" ht="18.75" customHeight="1" thickTop="1">
      <c r="A34" s="58" t="s">
        <v>12</v>
      </c>
      <c r="B34" s="59"/>
      <c r="C34" s="34">
        <f>C10+C14+C19+C23+C26+C31</f>
        <v>30045.29154243096</v>
      </c>
      <c r="D34" s="34">
        <f>D10+D14+D19+D23+D26+D31</f>
        <v>36516.59854720435</v>
      </c>
      <c r="E34" s="34">
        <f>E10+E14+E19+E23+E26+E31</f>
        <v>28582.016729523293</v>
      </c>
      <c r="F34" s="34">
        <f>F10+F14+F19+F23+F26+F31</f>
        <v>25178.466656704742</v>
      </c>
      <c r="G34" s="34">
        <f>G10+G14+G19+G23+G26+G31</f>
        <v>33153.99161516114</v>
      </c>
      <c r="H34" s="34">
        <f>H10+H14+H19+H23+H26+H31</f>
        <v>38516.20375267721</v>
      </c>
      <c r="I34" s="34">
        <f>I10+I14+I19+I23+I26+I31</f>
        <v>40256.684352602926</v>
      </c>
      <c r="J34" s="34">
        <f>J10+J14+J19+J23+J26+J31</f>
        <v>37567.03339004027</v>
      </c>
      <c r="K34" s="34">
        <f>K10+K14+K19+K23+K26+K31</f>
        <v>38967.84284215686</v>
      </c>
      <c r="L34" s="34">
        <f>L10+L14+L19+L23+L26+L31</f>
        <v>45632.131627872746</v>
      </c>
      <c r="M34" s="34">
        <f>M10+M14+M19+M23+M26+M31</f>
        <v>36572.495672408375</v>
      </c>
      <c r="N34" s="34">
        <f>N10+N14+N19+N23+N26+N31</f>
        <v>68082.15745543594</v>
      </c>
      <c r="O34" s="34">
        <f>O10+O14+O19+O23+O26+O31</f>
        <v>27368.15029725152</v>
      </c>
      <c r="P34" s="34">
        <f>P10+P14+P19+P23+P26+P31</f>
        <v>62441.14534537018</v>
      </c>
      <c r="Q34" s="34">
        <f>Q10+Q14+Q19+Q23+Q26+Q31</f>
        <v>40509.49128981481</v>
      </c>
      <c r="R34" s="34">
        <f>R10+R14+R19+R23+R26+R31</f>
        <v>41330.791780481966</v>
      </c>
      <c r="S34" s="34">
        <f>S10+S14+S19+S23+S26+S31</f>
        <v>40391.96586796898</v>
      </c>
      <c r="T34" s="34">
        <f>T10+T14+T19+T23+T26+T31</f>
        <v>31730.74563909485</v>
      </c>
      <c r="U34" s="34">
        <f>U10+U14+U19+U23+U26+U31</f>
        <v>31715.33951099152</v>
      </c>
      <c r="V34" s="34">
        <f>V10+V14+V19+V23+V26+V31</f>
        <v>32309.021152042777</v>
      </c>
      <c r="W34" s="34">
        <f>W10+W14+W19+W23+W26+W31</f>
        <v>39327.69897999715</v>
      </c>
      <c r="X34" s="34">
        <f>X10+X14+X19+X23+X26+X31</f>
        <v>33996.36423671588</v>
      </c>
      <c r="Y34" s="34">
        <f>Y10+Y14+Y19+Y23+Y26+Y31</f>
        <v>40165.48737869787</v>
      </c>
      <c r="Z34" s="34">
        <f>Z10+Z14+Z19+Z23+Z26+Z31</f>
        <v>30695.368981895284</v>
      </c>
      <c r="AA34" s="34">
        <f>AA10+AA14+AA19+AA23+AA26+AA31</f>
        <v>40139.04076102204</v>
      </c>
      <c r="AB34" s="34">
        <f>AB10+AB14+AB19+AB23+AB26+AB31</f>
        <v>21603.35301451929</v>
      </c>
      <c r="AC34" s="34">
        <f>AC10+AC14+AC19+AC23+AC26+AC31</f>
        <v>36521.20690566994</v>
      </c>
      <c r="AD34" s="34">
        <f>AD10+AD14+AD19+AD23+AD26+AD31</f>
        <v>35595.1255246732</v>
      </c>
      <c r="AE34" s="34">
        <f>AE10+AE14+AE19+AE23+AE26+AE31</f>
        <v>36748.0879572282</v>
      </c>
      <c r="AF34" s="34">
        <f>AF10+AF14+AF19+AF23+AF26+AF31</f>
        <v>26547.218857627173</v>
      </c>
      <c r="AG34" s="34">
        <f>AG10+AG14+AG19+AG23+AG26+AG31</f>
        <v>11708.921950929223</v>
      </c>
      <c r="AH34" s="34">
        <f>AH10+AH14+AH19+AH23+AH26+AH31</f>
        <v>13096.957278661608</v>
      </c>
      <c r="AI34" s="34">
        <f>AI10+AI14+AI19+AI23+AI26+AI31</f>
        <v>11693.505559066374</v>
      </c>
      <c r="AJ34" s="34">
        <f>AJ10+AJ14+AJ19+AJ23+AJ26+AJ31</f>
        <v>31764.397900535703</v>
      </c>
      <c r="AK34" s="34">
        <f>AK10+AK14+AK19+AK23+AK26+AK31</f>
        <v>23467.666952464613</v>
      </c>
      <c r="AL34" s="34">
        <f>AL10+AL14+AL19+AL23+AL26+AL31</f>
        <v>22621.57933765617</v>
      </c>
      <c r="AM34" s="34">
        <f>AM10+AM14+AM19+AM23+AM26+AM31</f>
        <v>53366.67117592355</v>
      </c>
      <c r="AN34" s="34">
        <f>AN10+AN14+AN19+AN23+AN26+AN31</f>
        <v>228792.26087081782</v>
      </c>
    </row>
    <row r="35" spans="3:40" s="7" customFormat="1" ht="13.5" customHeight="1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3:40" s="7" customFormat="1" ht="13.5" customHeight="1">
      <c r="C36" s="36">
        <f>C34/C7/12</f>
        <v>5.505220525951143</v>
      </c>
      <c r="D36" s="36">
        <f>D34/D7/12</f>
        <v>5.69966263145476</v>
      </c>
      <c r="E36" s="36">
        <f>E34/E7/12</f>
        <v>5.161071998830497</v>
      </c>
      <c r="F36" s="36">
        <f>F34/F7/12</f>
        <v>5.077941807176658</v>
      </c>
      <c r="G36" s="36">
        <f>G34/G7/12</f>
        <v>5.325429133763998</v>
      </c>
      <c r="H36" s="36">
        <f>H34/H7/12</f>
        <v>5.513972936018612</v>
      </c>
      <c r="I36" s="36">
        <f>I34/I7/12</f>
        <v>5.059152007314498</v>
      </c>
      <c r="J36" s="36">
        <f>J34/J7/12</f>
        <v>5.730525564409096</v>
      </c>
      <c r="K36" s="36">
        <f>K34/K7/12</f>
        <v>5.09383566564142</v>
      </c>
      <c r="L36" s="36">
        <f>L34/L7/12</f>
        <v>5.742491144149898</v>
      </c>
      <c r="M36" s="36">
        <f>M34/M7/12</f>
        <v>5.834050483730279</v>
      </c>
      <c r="N36" s="36">
        <f>N34/N7/12</f>
        <v>5.767523758550705</v>
      </c>
      <c r="O36" s="36">
        <f>O34/O7/12</f>
        <v>5.705977461690335</v>
      </c>
      <c r="P36" s="36">
        <f>P34/P7/12</f>
        <v>6.003725370694414</v>
      </c>
      <c r="Q36" s="36">
        <f>Q34/Q7/12</f>
        <v>5.860748161142189</v>
      </c>
      <c r="R36" s="36">
        <f>R34/R7/12</f>
        <v>5.797395469404978</v>
      </c>
      <c r="S36" s="36">
        <f>S34/S7/12</f>
        <v>5.910442766749924</v>
      </c>
      <c r="T36" s="36">
        <f>T34/T7/12</f>
        <v>5.544619004524857</v>
      </c>
      <c r="U36" s="36">
        <f>U34/U7/12</f>
        <v>5.513026615038158</v>
      </c>
      <c r="V36" s="36">
        <f>V34/V7/12</f>
        <v>5.449136671396272</v>
      </c>
      <c r="W36" s="36">
        <f>W34/W7/12</f>
        <v>5.607028654119925</v>
      </c>
      <c r="X36" s="36">
        <f>X34/X7/12</f>
        <v>5.941758290813039</v>
      </c>
      <c r="Y36" s="36">
        <f>Y34/Y7/12</f>
        <v>5.575752037689193</v>
      </c>
      <c r="Z36" s="36">
        <f>Z34/Z7/12</f>
        <v>5.596034598901642</v>
      </c>
      <c r="AA36" s="36">
        <f>AA34/AA7/12</f>
        <v>5.656891702043808</v>
      </c>
      <c r="AB36" s="36">
        <f>AB34/AB7/12</f>
        <v>5.852663907271155</v>
      </c>
      <c r="AC36" s="36">
        <f>AC34/AC7/12</f>
        <v>5.535529117507873</v>
      </c>
      <c r="AD36" s="36">
        <f>AD34/AD7/12</f>
        <v>5.380483331016568</v>
      </c>
      <c r="AE36" s="36">
        <f>AE34/AE7/12</f>
        <v>5.488065704484498</v>
      </c>
      <c r="AF36" s="36">
        <f>AF34/AF7/12</f>
        <v>5.685603284851189</v>
      </c>
      <c r="AG36" s="36">
        <f>AG34/AG7/12</f>
        <v>5.6762274340358845</v>
      </c>
      <c r="AH36" s="36">
        <f>AH34/AH7/12</f>
        <v>5.711214581659519</v>
      </c>
      <c r="AI36" s="36">
        <f>AI34/AI7/12</f>
        <v>5.330737399282628</v>
      </c>
      <c r="AJ36" s="36">
        <f>AJ34/AJ7/12</f>
        <v>5.405417926032214</v>
      </c>
      <c r="AK36" s="36">
        <f>AK34/AK7/12</f>
        <v>5.688303992743992</v>
      </c>
      <c r="AL36" s="36">
        <f>AL34/AL7/12</f>
        <v>5.652568550138973</v>
      </c>
      <c r="AM36" s="36">
        <f>AM34/AM7/12</f>
        <v>5.4958262456668665</v>
      </c>
      <c r="AN36" s="36">
        <f>AN34/AN7/12</f>
        <v>5.081968638013385</v>
      </c>
    </row>
    <row r="37" spans="3:40" s="17" customFormat="1" ht="12.75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3:40" s="2" customFormat="1" ht="12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3:40" s="2" customFormat="1" ht="18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53" t="s">
        <v>82</v>
      </c>
      <c r="AG39" s="18"/>
      <c r="AH39" s="18"/>
      <c r="AI39" s="18"/>
      <c r="AJ39" s="18"/>
      <c r="AK39" s="18"/>
      <c r="AL39" s="18"/>
      <c r="AM39" s="53" t="s">
        <v>83</v>
      </c>
      <c r="AN39" s="18"/>
    </row>
    <row r="40" spans="3:40" s="2" customFormat="1" ht="18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52"/>
      <c r="AF40" s="53" t="s">
        <v>84</v>
      </c>
      <c r="AG40" s="52"/>
      <c r="AH40" s="52"/>
      <c r="AI40" s="52"/>
      <c r="AJ40" s="52"/>
      <c r="AL40" s="52"/>
      <c r="AM40" s="53" t="s">
        <v>85</v>
      </c>
      <c r="AN40" s="18"/>
    </row>
    <row r="41" spans="3:40" s="2" customFormat="1" ht="12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52"/>
      <c r="AG41" s="52"/>
      <c r="AH41" s="52"/>
      <c r="AI41" s="52"/>
      <c r="AJ41" s="52"/>
      <c r="AL41" s="52"/>
      <c r="AN41" s="18"/>
    </row>
    <row r="42" spans="3:40" s="2" customFormat="1" ht="18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52"/>
      <c r="AF42" s="53"/>
      <c r="AG42" s="52"/>
      <c r="AH42" s="52"/>
      <c r="AI42" s="52"/>
      <c r="AJ42" s="52"/>
      <c r="AL42" s="52"/>
      <c r="AM42"/>
      <c r="AN42" s="18"/>
    </row>
    <row r="43" spans="3:40" s="2" customFormat="1" ht="18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52"/>
      <c r="AF43" s="53" t="s">
        <v>86</v>
      </c>
      <c r="AG43" s="52"/>
      <c r="AH43" s="52"/>
      <c r="AI43" s="52"/>
      <c r="AJ43" s="52"/>
      <c r="AL43" s="52"/>
      <c r="AM43" s="54" t="s">
        <v>87</v>
      </c>
      <c r="AN43" s="18"/>
    </row>
    <row r="44" spans="3:40" s="2" customFormat="1" ht="12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52"/>
      <c r="AG44" s="52"/>
      <c r="AH44" s="52"/>
      <c r="AI44" s="52"/>
      <c r="AJ44" s="52"/>
      <c r="AL44" s="52"/>
      <c r="AM44"/>
      <c r="AN44" s="18"/>
    </row>
    <row r="45" spans="3:40" s="2" customFormat="1" ht="18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52"/>
      <c r="AF45" s="53" t="s">
        <v>88</v>
      </c>
      <c r="AG45" s="52"/>
      <c r="AH45" s="52"/>
      <c r="AI45" s="52"/>
      <c r="AJ45" s="52"/>
      <c r="AL45" s="52"/>
      <c r="AM45" s="53" t="s">
        <v>89</v>
      </c>
      <c r="AN45" s="18"/>
    </row>
    <row r="46" spans="3:40" s="2" customFormat="1" ht="12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52"/>
      <c r="AG46" s="52"/>
      <c r="AH46" s="52"/>
      <c r="AI46" s="52"/>
      <c r="AJ46" s="52"/>
      <c r="AL46" s="52"/>
      <c r="AM46" s="18"/>
      <c r="AN46" s="18"/>
    </row>
    <row r="47" spans="3:40" s="2" customFormat="1" ht="12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52"/>
      <c r="AF47" s="52"/>
      <c r="AG47" s="52"/>
      <c r="AH47" s="52"/>
      <c r="AI47" s="52"/>
      <c r="AJ47" s="52"/>
      <c r="AK47"/>
      <c r="AL47" s="52"/>
      <c r="AM47" s="18"/>
      <c r="AN47" s="18"/>
    </row>
    <row r="48" spans="3:40" s="2" customFormat="1" ht="12.7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3:40" s="2" customFormat="1" ht="12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3:40" s="2" customFormat="1" ht="12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3:40" s="2" customFormat="1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3:40" s="2" customFormat="1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3:40" s="2" customFormat="1" ht="12.7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3:40" s="2" customFormat="1" ht="12.7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3:40" s="2" customFormat="1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3:40" s="2" customFormat="1" ht="12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3:40" s="2" customFormat="1" ht="12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3:40" s="2" customFormat="1" ht="12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3:40" s="2" customFormat="1" ht="12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3:40" s="2" customFormat="1" ht="12.7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3:40" s="2" customFormat="1" ht="12.7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3:40" s="2" customFormat="1" ht="12.7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3:40" s="2" customFormat="1" ht="12.7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3:40" s="2" customFormat="1" ht="12.7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3:40" s="2" customFormat="1" ht="12.7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3:40" s="2" customFormat="1" ht="12.7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3:40" s="2" customFormat="1" ht="12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3:40" s="2" customFormat="1" ht="12.7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3:40" s="2" customFormat="1" ht="12.7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3:40" s="2" customFormat="1" ht="12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3:40" s="2" customFormat="1" ht="12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3:40" s="2" customFormat="1" ht="12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</row>
    <row r="73" spans="3:40" s="2" customFormat="1" ht="12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3:40" s="2" customFormat="1" ht="12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</row>
    <row r="75" spans="3:40" s="2" customFormat="1" ht="12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3:40" s="2" customFormat="1" ht="12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</row>
    <row r="77" spans="3:40" s="2" customFormat="1" ht="12.7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</row>
    <row r="78" spans="3:40" s="2" customFormat="1" ht="12.7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</row>
    <row r="79" spans="3:40" s="2" customFormat="1" ht="12.7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</row>
    <row r="80" spans="3:40" s="2" customFormat="1" ht="12.7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</row>
    <row r="81" spans="3:40" s="2" customFormat="1" ht="12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</row>
    <row r="82" spans="3:40" s="2" customFormat="1" ht="12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</row>
    <row r="83" spans="3:40" s="2" customFormat="1" ht="12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</row>
    <row r="84" spans="3:40" s="2" customFormat="1" ht="12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</row>
    <row r="85" spans="3:40" s="2" customFormat="1" ht="12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</row>
    <row r="86" spans="3:40" s="2" customFormat="1" ht="12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</row>
    <row r="87" spans="3:40" s="2" customFormat="1" ht="12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</row>
    <row r="88" spans="3:40" s="2" customFormat="1" ht="12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</row>
    <row r="89" spans="3:40" s="2" customFormat="1" ht="12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</row>
    <row r="90" spans="3:40" s="2" customFormat="1" ht="12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</row>
    <row r="91" spans="3:40" s="2" customFormat="1" ht="12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</row>
    <row r="92" spans="3:40" s="2" customFormat="1" ht="12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</row>
    <row r="93" spans="3:40" s="2" customFormat="1" ht="12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</row>
    <row r="94" spans="3:40" s="2" customFormat="1" ht="12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</row>
    <row r="95" spans="3:40" s="2" customFormat="1" ht="12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</row>
    <row r="96" spans="3:40" s="2" customFormat="1" ht="12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</row>
    <row r="97" spans="3:40" s="2" customFormat="1" ht="12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</row>
    <row r="98" spans="3:40" s="2" customFormat="1" ht="12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</row>
    <row r="99" spans="3:40" s="2" customFormat="1" ht="12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</row>
    <row r="100" spans="3:40" s="2" customFormat="1" ht="12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</row>
    <row r="101" spans="3:40" s="2" customFormat="1" ht="12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</row>
    <row r="102" spans="3:40" s="2" customFormat="1" ht="12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</row>
    <row r="103" spans="3:40" s="2" customFormat="1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</row>
    <row r="104" spans="3:40" s="2" customFormat="1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</row>
    <row r="105" spans="3:40" s="2" customFormat="1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</row>
    <row r="106" spans="3:40" s="2" customFormat="1" ht="12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</row>
    <row r="107" spans="3:40" s="2" customFormat="1" ht="12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</row>
    <row r="108" spans="3:40" s="2" customFormat="1" ht="12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</row>
    <row r="109" spans="3:40" s="2" customFormat="1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</row>
    <row r="110" spans="3:40" s="2" customFormat="1" ht="12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</row>
    <row r="111" spans="3:40" s="2" customFormat="1" ht="12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</row>
  </sheetData>
  <sheetProtection/>
  <mergeCells count="13">
    <mergeCell ref="A3:B3"/>
    <mergeCell ref="A5:A6"/>
    <mergeCell ref="B5:B6"/>
    <mergeCell ref="A4:B4"/>
    <mergeCell ref="C1:F1"/>
    <mergeCell ref="C2:F2"/>
    <mergeCell ref="A9:A12"/>
    <mergeCell ref="A13:A16"/>
    <mergeCell ref="A17:A21"/>
    <mergeCell ref="A22:A24"/>
    <mergeCell ref="A29:A33"/>
    <mergeCell ref="A34:B34"/>
    <mergeCell ref="A25:A2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2017-04-24T09:39:26Z</cp:lastPrinted>
  <dcterms:created xsi:type="dcterms:W3CDTF">2007-12-13T08:11:03Z</dcterms:created>
  <dcterms:modified xsi:type="dcterms:W3CDTF">2017-12-11T12:58:25Z</dcterms:modified>
  <cp:category/>
  <cp:version/>
  <cp:contentType/>
  <cp:contentStatus/>
</cp:coreProperties>
</file>